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05" windowWidth="9255" windowHeight="4455" activeTab="0"/>
  </bookViews>
  <sheets>
    <sheet name="Výplata" sheetId="1" r:id="rId1"/>
    <sheet name="List1" sheetId="2" state="hidden" r:id="rId2"/>
  </sheets>
  <definedNames>
    <definedName name="_xlnm.Print_Area" localSheetId="1">'List1'!$A$1:$V$18</definedName>
    <definedName name="_xlnm.Print_Area" localSheetId="0">'Výplata'!$A$1:$K$30</definedName>
  </definedNames>
  <calcPr fullCalcOnLoad="1"/>
</workbook>
</file>

<file path=xl/sharedStrings.xml><?xml version="1.0" encoding="utf-8"?>
<sst xmlns="http://schemas.openxmlformats.org/spreadsheetml/2006/main" count="154" uniqueCount="106">
  <si>
    <t>Násobok nemocenský</t>
  </si>
  <si>
    <t>Násobok zdravotný</t>
  </si>
  <si>
    <t>Násobok nezamestnanecký</t>
  </si>
  <si>
    <t>Úľava na dani na 1 dieťa</t>
  </si>
  <si>
    <t>Príspevok na bývanie</t>
  </si>
  <si>
    <t>POČET</t>
  </si>
  <si>
    <t>NÁZOV</t>
  </si>
  <si>
    <t>ČIASTKA</t>
  </si>
  <si>
    <t>Zdravotné poistenie</t>
  </si>
  <si>
    <t>Nemocenské poistenie</t>
  </si>
  <si>
    <t>Starobné poistenie</t>
  </si>
  <si>
    <t>Invalidné poistenie</t>
  </si>
  <si>
    <t>VZ:</t>
  </si>
  <si>
    <t>Vyplňte nasledujúce modré údaje: (žlté údaje sú počítané automaticky)</t>
  </si>
  <si>
    <t>Násobok starobný</t>
  </si>
  <si>
    <t>Násobok invalidný</t>
  </si>
  <si>
    <t>Sadzba dane zdravotná</t>
  </si>
  <si>
    <t>Sadzba dane nemocenská</t>
  </si>
  <si>
    <t>Sadzba dane starobná</t>
  </si>
  <si>
    <t>Sadzba dane invalidná</t>
  </si>
  <si>
    <t>Sadzba dane nezamestnanecká</t>
  </si>
  <si>
    <t>KOEFICIENTY PRE VÝPOČTY:</t>
  </si>
  <si>
    <t>Nezdaniťeľná časť daňovník</t>
  </si>
  <si>
    <t>HRUBÝ PRÍJEM</t>
  </si>
  <si>
    <t>Daňová povinnosť</t>
  </si>
  <si>
    <t>Daňový bónus</t>
  </si>
  <si>
    <t>ČISTÝ PRÍJEM</t>
  </si>
  <si>
    <t>Počet detí</t>
  </si>
  <si>
    <t>Nezdaniťeľná čiastka na daňovníka</t>
  </si>
  <si>
    <t>Úľava starobnej dane na 1 dieťa</t>
  </si>
  <si>
    <t>Sadzba dane zo zdaniťeľnej mzdy</t>
  </si>
  <si>
    <t>NA ÚČET - čiastka k výplate:</t>
  </si>
  <si>
    <t>NA ÚČET</t>
  </si>
  <si>
    <t>Hodnostný plat</t>
  </si>
  <si>
    <t>Hodnosť</t>
  </si>
  <si>
    <t>Počet odslúžených rokov</t>
  </si>
  <si>
    <t xml:space="preserve">vojak 2. stupňa </t>
  </si>
  <si>
    <t>slobodník</t>
  </si>
  <si>
    <t>desiatnik</t>
  </si>
  <si>
    <t>čatár</t>
  </si>
  <si>
    <t>rotný</t>
  </si>
  <si>
    <t>rotmajster</t>
  </si>
  <si>
    <t>nadrotmajster</t>
  </si>
  <si>
    <t>štábny nadrotmajster</t>
  </si>
  <si>
    <t>podpráporčík</t>
  </si>
  <si>
    <t>práporčík</t>
  </si>
  <si>
    <t>nadpráporčík</t>
  </si>
  <si>
    <t>poručík</t>
  </si>
  <si>
    <t>nadporučík</t>
  </si>
  <si>
    <t>kapitán</t>
  </si>
  <si>
    <t>major</t>
  </si>
  <si>
    <t>podplukovník</t>
  </si>
  <si>
    <t>plukovník</t>
  </si>
  <si>
    <t>brigádny generál</t>
  </si>
  <si>
    <t>generálmajor</t>
  </si>
  <si>
    <t>generálporučík</t>
  </si>
  <si>
    <t>generál</t>
  </si>
  <si>
    <t>koeficient</t>
  </si>
  <si>
    <t>do 1</t>
  </si>
  <si>
    <t>do 2</t>
  </si>
  <si>
    <t>do 3</t>
  </si>
  <si>
    <t>do 4</t>
  </si>
  <si>
    <t xml:space="preserve">do 5 </t>
  </si>
  <si>
    <t>do 6</t>
  </si>
  <si>
    <t>do 7</t>
  </si>
  <si>
    <t>do 8</t>
  </si>
  <si>
    <t>do 9</t>
  </si>
  <si>
    <t>do 11</t>
  </si>
  <si>
    <t xml:space="preserve">do 13 </t>
  </si>
  <si>
    <t>do 15</t>
  </si>
  <si>
    <t>do 18</t>
  </si>
  <si>
    <t>do 21</t>
  </si>
  <si>
    <t>do 24</t>
  </si>
  <si>
    <t>do 27</t>
  </si>
  <si>
    <t>nad 27</t>
  </si>
  <si>
    <t>Hodnosti</t>
  </si>
  <si>
    <t>Roky služby</t>
  </si>
  <si>
    <t>P.č.</t>
  </si>
  <si>
    <t>Poistenie na výsl.prísp.</t>
  </si>
  <si>
    <t>Príplatky</t>
  </si>
  <si>
    <t>Príplatok za vyvedenie vojsk (dni)</t>
  </si>
  <si>
    <t>Príplatok</t>
  </si>
  <si>
    <t>Príplatok za vyvedenie vojsk</t>
  </si>
  <si>
    <t>Výška príspevku na bývanie</t>
  </si>
  <si>
    <t>Príplatok zamestnávateľa na DDP</t>
  </si>
  <si>
    <t>Doplnkové dôchodkové pripoistenie</t>
  </si>
  <si>
    <t>Zvýšenie tarifných platov</t>
  </si>
  <si>
    <t>ZDANITEĽNÝ PRÍJEM</t>
  </si>
  <si>
    <t>Doplnkove doch. poist. ZC</t>
  </si>
  <si>
    <t>Zvys.zakl.dane o DDP  ZL</t>
  </si>
  <si>
    <t>Odmeny - plnenie rozh. úloh</t>
  </si>
  <si>
    <t>Priemerná mzda v slovenskej republike pre Zdravotné</t>
  </si>
  <si>
    <t>Priemerná mzda v slovenskej republike k 1.7. (ostatné)</t>
  </si>
  <si>
    <t>Predpokladané odchodné a dôchodok po ukončení roku (hodnoty sa môžu mierne odlišovať)</t>
  </si>
  <si>
    <t>Počet započítaných rokov sluzby</t>
  </si>
  <si>
    <t xml:space="preserve">Reorganizačné dôvody </t>
  </si>
  <si>
    <t>Počet započítaných rokov sluzby pre výpočet</t>
  </si>
  <si>
    <t>Odchodné:</t>
  </si>
  <si>
    <t>Konverzný kurz na euro</t>
  </si>
  <si>
    <t>uplatniť</t>
  </si>
  <si>
    <t xml:space="preserve">Údaje sú počítané v eurách a prepočítané konverzným kurzom na hodnoty v SKK </t>
  </si>
  <si>
    <t>Externá zrážka - stravné</t>
  </si>
  <si>
    <t>Valorizácia</t>
  </si>
  <si>
    <t>Daň preddavková</t>
  </si>
  <si>
    <t>Cestovné náhrady</t>
  </si>
  <si>
    <t>nie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</si>
</sst>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Sk &quot;\ #,##0;&quot;Sk &quot;\ \-#,##0"/>
    <numFmt numFmtId="173" formatCode="&quot;Sk &quot;\ #,##0;[Red]&quot;Sk &quot;\ \-#,##0"/>
    <numFmt numFmtId="174" formatCode="&quot;Sk &quot;\ #,##0.00;&quot;Sk &quot;\ \-#,##0.00"/>
    <numFmt numFmtId="175" formatCode="&quot;Sk &quot;\ #,##0.00;[Red]&quot;Sk &quot;\ \-#,##0.00"/>
    <numFmt numFmtId="176" formatCode="_ &quot;Sk &quot;\ * #,##0_ ;_ &quot;Sk &quot;\ * \-#,##0_ ;_ &quot;Sk &quot;\ * &quot;-&quot;_ ;_ @_ "/>
    <numFmt numFmtId="177" formatCode="_ * #,##0_ ;_ * \-#,##0_ ;_ * &quot;-&quot;_ ;_ @_ "/>
    <numFmt numFmtId="178" formatCode="_ &quot;Sk &quot;\ * #,##0.00_ ;_ &quot;Sk &quot;\ * \-#,##0.00_ ;_ &quot;Sk &quot;\ * &quot;-&quot;??_ ;_ @_ "/>
    <numFmt numFmtId="179" formatCode="_ * #,##0.00_ ;_ * \-#,##0.00_ ;_ * &quot;-&quot;??_ ;_ @_ "/>
    <numFmt numFmtId="180" formatCode="0.000"/>
    <numFmt numFmtId="181" formatCode="0.0000"/>
    <numFmt numFmtId="182" formatCode="0.0"/>
    <numFmt numFmtId="183" formatCode="0.0%"/>
    <numFmt numFmtId="184" formatCode="#,##0.00\ &quot;Sk&quot;"/>
    <numFmt numFmtId="185" formatCode="#,##0\ &quot;Sk&quot;"/>
    <numFmt numFmtId="186" formatCode="000\ 00"/>
    <numFmt numFmtId="187" formatCode="#,##0.0000\ &quot;Sk&quot;"/>
    <numFmt numFmtId="188" formatCode="#,##0.00\ [$€-1]"/>
    <numFmt numFmtId="189" formatCode="#,##0.0000"/>
  </numFmts>
  <fonts count="53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b/>
      <sz val="16"/>
      <name val="Arial CE"/>
      <family val="2"/>
    </font>
    <font>
      <b/>
      <sz val="16"/>
      <name val="Times New Roman CE"/>
      <family val="1"/>
    </font>
    <font>
      <b/>
      <sz val="16"/>
      <color indexed="13"/>
      <name val="Times New Roman CE"/>
      <family val="1"/>
    </font>
    <font>
      <b/>
      <sz val="22"/>
      <color indexed="10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2"/>
      <color indexed="10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double"/>
      <right>
        <color indexed="63"/>
      </right>
      <top style="double"/>
      <bottom style="thick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thick"/>
      <top style="medium"/>
      <bottom style="medium"/>
    </border>
    <border>
      <left style="thin"/>
      <right style="thick"/>
      <top style="thin"/>
      <bottom style="medium"/>
    </border>
    <border>
      <left style="thick"/>
      <right style="double"/>
      <top style="thick"/>
      <bottom style="thin"/>
    </border>
    <border>
      <left style="thick"/>
      <right style="double"/>
      <top style="thin"/>
      <bottom style="thin"/>
    </border>
    <border>
      <left style="thick"/>
      <right style="double"/>
      <top style="medium"/>
      <bottom style="medium"/>
    </border>
    <border>
      <left style="thick"/>
      <right style="double"/>
      <top style="medium"/>
      <bottom style="thin"/>
    </border>
    <border>
      <left style="thick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double"/>
      <top style="double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 applyProtection="0">
      <alignment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84" fontId="7" fillId="33" borderId="10" xfId="0" applyNumberFormat="1" applyFont="1" applyFill="1" applyBorder="1" applyAlignment="1" applyProtection="1">
      <alignment horizontal="right" vertical="center"/>
      <protection hidden="1"/>
    </xf>
    <xf numFmtId="184" fontId="7" fillId="33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184" fontId="1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15" xfId="0" applyFont="1" applyFill="1" applyBorder="1" applyAlignment="1" applyProtection="1">
      <alignment vertical="center" wrapText="1"/>
      <protection hidden="1"/>
    </xf>
    <xf numFmtId="183" fontId="1" fillId="0" borderId="0" xfId="0" applyNumberFormat="1" applyFont="1" applyFill="1" applyBorder="1" applyAlignment="1" applyProtection="1">
      <alignment horizontal="center" vertical="center"/>
      <protection hidden="1"/>
    </xf>
    <xf numFmtId="17" fontId="7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8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84" fontId="10" fillId="0" borderId="0" xfId="0" applyNumberFormat="1" applyFont="1" applyFill="1" applyBorder="1" applyAlignment="1" applyProtection="1">
      <alignment vertical="center"/>
      <protection hidden="1"/>
    </xf>
    <xf numFmtId="183" fontId="0" fillId="0" borderId="0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vertical="center" wrapText="1"/>
      <protection hidden="1"/>
    </xf>
    <xf numFmtId="0" fontId="4" fillId="33" borderId="17" xfId="0" applyFont="1" applyFill="1" applyBorder="1" applyAlignment="1" applyProtection="1">
      <alignment vertical="center" wrapText="1"/>
      <protection hidden="1"/>
    </xf>
    <xf numFmtId="0" fontId="16" fillId="0" borderId="11" xfId="45" applyFont="1" applyFill="1" applyBorder="1" applyAlignment="1">
      <alignment horizontal="center" textRotation="90"/>
    </xf>
    <xf numFmtId="0" fontId="16" fillId="0" borderId="18" xfId="45" applyFont="1" applyFill="1" applyBorder="1" applyAlignment="1">
      <alignment horizontal="center" textRotation="90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vertical="center" wrapText="1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21" xfId="45" applyFont="1" applyBorder="1" applyAlignment="1" applyProtection="1">
      <alignment horizontal="center"/>
      <protection/>
    </xf>
    <xf numFmtId="0" fontId="16" fillId="0" borderId="22" xfId="45" applyFont="1" applyBorder="1" applyAlignment="1" applyProtection="1">
      <alignment horizontal="center"/>
      <protection/>
    </xf>
    <xf numFmtId="0" fontId="16" fillId="0" borderId="23" xfId="45" applyFont="1" applyBorder="1" applyAlignment="1" applyProtection="1">
      <alignment horizontal="center"/>
      <protection/>
    </xf>
    <xf numFmtId="0" fontId="16" fillId="0" borderId="23" xfId="45" applyFont="1" applyFill="1" applyBorder="1" applyAlignment="1" applyProtection="1">
      <alignment horizontal="center"/>
      <protection/>
    </xf>
    <xf numFmtId="0" fontId="16" fillId="0" borderId="24" xfId="45" applyFont="1" applyBorder="1" applyAlignment="1" applyProtection="1">
      <alignment horizontal="center"/>
      <protection/>
    </xf>
    <xf numFmtId="0" fontId="16" fillId="0" borderId="24" xfId="45" applyFont="1" applyFill="1" applyBorder="1" applyAlignment="1" applyProtection="1">
      <alignment horizontal="center"/>
      <protection/>
    </xf>
    <xf numFmtId="1" fontId="16" fillId="0" borderId="22" xfId="45" applyNumberFormat="1" applyFont="1" applyBorder="1" applyAlignment="1" applyProtection="1">
      <alignment horizontal="center"/>
      <protection/>
    </xf>
    <xf numFmtId="1" fontId="16" fillId="0" borderId="23" xfId="45" applyNumberFormat="1" applyFont="1" applyBorder="1" applyAlignment="1" applyProtection="1">
      <alignment horizontal="center"/>
      <protection/>
    </xf>
    <xf numFmtId="1" fontId="16" fillId="0" borderId="24" xfId="45" applyNumberFormat="1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1" fontId="1" fillId="34" borderId="27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28" xfId="45" applyFont="1" applyFill="1" applyBorder="1" applyAlignment="1">
      <alignment horizontal="center" textRotation="90"/>
    </xf>
    <xf numFmtId="0" fontId="4" fillId="0" borderId="0" xfId="45" applyFill="1">
      <alignment/>
    </xf>
    <xf numFmtId="0" fontId="4" fillId="0" borderId="0" xfId="46" applyFill="1">
      <alignment/>
      <protection/>
    </xf>
    <xf numFmtId="0" fontId="16" fillId="0" borderId="11" xfId="45" applyFont="1" applyFill="1" applyBorder="1" applyAlignment="1">
      <alignment horizontal="center"/>
    </xf>
    <xf numFmtId="0" fontId="16" fillId="0" borderId="29" xfId="45" applyFont="1" applyFill="1" applyBorder="1" applyAlignment="1">
      <alignment horizontal="center"/>
    </xf>
    <xf numFmtId="9" fontId="16" fillId="0" borderId="22" xfId="45" applyNumberFormat="1" applyFont="1" applyBorder="1" applyAlignment="1" applyProtection="1">
      <alignment horizontal="center"/>
      <protection/>
    </xf>
    <xf numFmtId="9" fontId="16" fillId="0" borderId="23" xfId="45" applyNumberFormat="1" applyFont="1" applyBorder="1" applyAlignment="1" applyProtection="1">
      <alignment horizontal="center"/>
      <protection/>
    </xf>
    <xf numFmtId="9" fontId="16" fillId="0" borderId="24" xfId="45" applyNumberFormat="1" applyFont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vertical="center" wrapText="1"/>
      <protection hidden="1"/>
    </xf>
    <xf numFmtId="182" fontId="1" fillId="0" borderId="30" xfId="0" applyNumberFormat="1" applyFont="1" applyFill="1" applyBorder="1" applyAlignment="1" applyProtection="1">
      <alignment horizontal="center" vertical="center"/>
      <protection locked="0"/>
    </xf>
    <xf numFmtId="182" fontId="1" fillId="0" borderId="18" xfId="0" applyNumberFormat="1" applyFont="1" applyFill="1" applyBorder="1" applyAlignment="1" applyProtection="1">
      <alignment horizontal="center" vertical="center"/>
      <protection locked="0"/>
    </xf>
    <xf numFmtId="182" fontId="1" fillId="0" borderId="31" xfId="0" applyNumberFormat="1" applyFont="1" applyFill="1" applyBorder="1" applyAlignment="1" applyProtection="1">
      <alignment horizontal="center" vertical="center"/>
      <protection locked="0"/>
    </xf>
    <xf numFmtId="183" fontId="1" fillId="0" borderId="30" xfId="0" applyNumberFormat="1" applyFont="1" applyFill="1" applyBorder="1" applyAlignment="1" applyProtection="1">
      <alignment horizontal="center" vertical="center"/>
      <protection locked="0"/>
    </xf>
    <xf numFmtId="10" fontId="1" fillId="0" borderId="32" xfId="0" applyNumberFormat="1" applyFont="1" applyFill="1" applyBorder="1" applyAlignment="1" applyProtection="1">
      <alignment horizontal="center" vertical="center"/>
      <protection locked="0"/>
    </xf>
    <xf numFmtId="10" fontId="1" fillId="0" borderId="18" xfId="0" applyNumberFormat="1" applyFont="1" applyFill="1" applyBorder="1" applyAlignment="1" applyProtection="1">
      <alignment horizontal="center" vertical="center"/>
      <protection locked="0"/>
    </xf>
    <xf numFmtId="10" fontId="1" fillId="0" borderId="31" xfId="0" applyNumberFormat="1" applyFont="1" applyFill="1" applyBorder="1" applyAlignment="1" applyProtection="1">
      <alignment horizontal="center" vertical="center"/>
      <protection locked="0"/>
    </xf>
    <xf numFmtId="184" fontId="1" fillId="0" borderId="31" xfId="0" applyNumberFormat="1" applyFont="1" applyFill="1" applyBorder="1" applyAlignment="1" applyProtection="1">
      <alignment horizontal="center" vertical="center"/>
      <protection locked="0"/>
    </xf>
    <xf numFmtId="10" fontId="1" fillId="0" borderId="30" xfId="0" applyNumberFormat="1" applyFont="1" applyFill="1" applyBorder="1" applyAlignment="1" applyProtection="1">
      <alignment horizontal="center" vertical="center"/>
      <protection locked="0"/>
    </xf>
    <xf numFmtId="183" fontId="1" fillId="0" borderId="27" xfId="0" applyNumberFormat="1" applyFont="1" applyFill="1" applyBorder="1" applyAlignment="1" applyProtection="1">
      <alignment horizontal="center" vertical="center"/>
      <protection locked="0"/>
    </xf>
    <xf numFmtId="1" fontId="1" fillId="34" borderId="11" xfId="0" applyNumberFormat="1" applyFont="1" applyFill="1" applyBorder="1" applyAlignment="1" applyProtection="1">
      <alignment horizontal="center" vertical="center"/>
      <protection hidden="1" locked="0"/>
    </xf>
    <xf numFmtId="9" fontId="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30" xfId="0" applyNumberFormat="1" applyFont="1" applyFill="1" applyBorder="1" applyAlignment="1" applyProtection="1">
      <alignment horizontal="center" vertical="center"/>
      <protection hidden="1" locked="0"/>
    </xf>
    <xf numFmtId="1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1" fillId="34" borderId="35" xfId="0" applyNumberFormat="1" applyFont="1" applyFill="1" applyBorder="1" applyAlignment="1" applyProtection="1">
      <alignment horizontal="center" vertical="center"/>
      <protection hidden="1" locked="0"/>
    </xf>
    <xf numFmtId="1" fontId="1" fillId="35" borderId="3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182" fontId="1" fillId="0" borderId="36" xfId="0" applyNumberFormat="1" applyFont="1" applyFill="1" applyBorder="1" applyAlignment="1" applyProtection="1">
      <alignment horizontal="center" vertical="center"/>
      <protection locked="0"/>
    </xf>
    <xf numFmtId="182" fontId="1" fillId="0" borderId="37" xfId="0" applyNumberFormat="1" applyFont="1" applyFill="1" applyBorder="1" applyAlignment="1" applyProtection="1">
      <alignment horizontal="center" vertical="center"/>
      <protection locked="0"/>
    </xf>
    <xf numFmtId="182" fontId="1" fillId="0" borderId="38" xfId="0" applyNumberFormat="1" applyFont="1" applyFill="1" applyBorder="1" applyAlignment="1" applyProtection="1">
      <alignment horizontal="center" vertical="center"/>
      <protection locked="0"/>
    </xf>
    <xf numFmtId="183" fontId="1" fillId="0" borderId="39" xfId="0" applyNumberFormat="1" applyFont="1" applyFill="1" applyBorder="1" applyAlignment="1" applyProtection="1">
      <alignment horizontal="center" vertical="center"/>
      <protection locked="0"/>
    </xf>
    <xf numFmtId="184" fontId="1" fillId="0" borderId="37" xfId="0" applyNumberFormat="1" applyFont="1" applyFill="1" applyBorder="1" applyAlignment="1" applyProtection="1">
      <alignment horizontal="center" vertical="center"/>
      <protection locked="0"/>
    </xf>
    <xf numFmtId="184" fontId="1" fillId="0" borderId="38" xfId="0" applyNumberFormat="1" applyFont="1" applyFill="1" applyBorder="1" applyAlignment="1" applyProtection="1">
      <alignment horizontal="center" vertical="center"/>
      <protection locked="0"/>
    </xf>
    <xf numFmtId="184" fontId="1" fillId="0" borderId="39" xfId="0" applyNumberFormat="1" applyFont="1" applyFill="1" applyBorder="1" applyAlignment="1" applyProtection="1">
      <alignment vertical="center"/>
      <protection locked="0"/>
    </xf>
    <xf numFmtId="183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hidden="1"/>
    </xf>
    <xf numFmtId="9" fontId="16" fillId="0" borderId="0" xfId="45" applyNumberFormat="1" applyFont="1" applyBorder="1" applyAlignment="1" applyProtection="1">
      <alignment horizontal="center"/>
      <protection/>
    </xf>
    <xf numFmtId="189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41" xfId="0" applyFont="1" applyFill="1" applyBorder="1" applyAlignment="1" applyProtection="1">
      <alignment vertical="center"/>
      <protection hidden="1"/>
    </xf>
    <xf numFmtId="0" fontId="1" fillId="34" borderId="42" xfId="0" applyNumberFormat="1" applyFont="1" applyFill="1" applyBorder="1" applyAlignment="1" applyProtection="1">
      <alignment horizontal="center" vertical="center"/>
      <protection hidden="1" locked="0"/>
    </xf>
    <xf numFmtId="2" fontId="18" fillId="0" borderId="11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18" fillId="0" borderId="29" xfId="0" applyNumberFormat="1" applyFont="1" applyBorder="1" applyAlignment="1">
      <alignment/>
    </xf>
    <xf numFmtId="2" fontId="18" fillId="0" borderId="27" xfId="0" applyNumberFormat="1" applyFont="1" applyBorder="1" applyAlignment="1">
      <alignment/>
    </xf>
    <xf numFmtId="188" fontId="1" fillId="35" borderId="43" xfId="0" applyNumberFormat="1" applyFont="1" applyFill="1" applyBorder="1" applyAlignment="1" applyProtection="1">
      <alignment vertical="center"/>
      <protection hidden="1"/>
    </xf>
    <xf numFmtId="188" fontId="1" fillId="35" borderId="44" xfId="0" applyNumberFormat="1" applyFont="1" applyFill="1" applyBorder="1" applyAlignment="1" applyProtection="1">
      <alignment vertical="center"/>
      <protection hidden="1"/>
    </xf>
    <xf numFmtId="188" fontId="1" fillId="35" borderId="45" xfId="0" applyNumberFormat="1" applyFont="1" applyFill="1" applyBorder="1" applyAlignment="1" applyProtection="1">
      <alignment vertical="center"/>
      <protection hidden="1"/>
    </xf>
    <xf numFmtId="188" fontId="1" fillId="35" borderId="46" xfId="0" applyNumberFormat="1" applyFont="1" applyFill="1" applyBorder="1" applyAlignment="1" applyProtection="1">
      <alignment vertical="center"/>
      <protection hidden="1"/>
    </xf>
    <xf numFmtId="188" fontId="1" fillId="35" borderId="47" xfId="0" applyNumberFormat="1" applyFont="1" applyFill="1" applyBorder="1" applyAlignment="1" applyProtection="1">
      <alignment vertical="center"/>
      <protection hidden="1"/>
    </xf>
    <xf numFmtId="188" fontId="1" fillId="35" borderId="10" xfId="0" applyNumberFormat="1" applyFont="1" applyFill="1" applyBorder="1" applyAlignment="1" applyProtection="1">
      <alignment vertical="center"/>
      <protection hidden="1"/>
    </xf>
    <xf numFmtId="188" fontId="1" fillId="35" borderId="11" xfId="0" applyNumberFormat="1" applyFont="1" applyFill="1" applyBorder="1" applyAlignment="1" applyProtection="1">
      <alignment vertical="center"/>
      <protection hidden="1"/>
    </xf>
    <xf numFmtId="188" fontId="1" fillId="35" borderId="48" xfId="0" applyNumberFormat="1" applyFont="1" applyFill="1" applyBorder="1" applyAlignment="1" applyProtection="1">
      <alignment vertical="center"/>
      <protection hidden="1"/>
    </xf>
    <xf numFmtId="184" fontId="1" fillId="35" borderId="49" xfId="0" applyNumberFormat="1" applyFont="1" applyFill="1" applyBorder="1" applyAlignment="1" applyProtection="1">
      <alignment vertical="center"/>
      <protection hidden="1"/>
    </xf>
    <xf numFmtId="184" fontId="1" fillId="35" borderId="50" xfId="0" applyNumberFormat="1" applyFont="1" applyFill="1" applyBorder="1" applyAlignment="1" applyProtection="1">
      <alignment vertical="center"/>
      <protection hidden="1"/>
    </xf>
    <xf numFmtId="184" fontId="1" fillId="35" borderId="51" xfId="0" applyNumberFormat="1" applyFont="1" applyFill="1" applyBorder="1" applyAlignment="1" applyProtection="1">
      <alignment vertical="center"/>
      <protection hidden="1"/>
    </xf>
    <xf numFmtId="184" fontId="1" fillId="35" borderId="52" xfId="0" applyNumberFormat="1" applyFont="1" applyFill="1" applyBorder="1" applyAlignment="1" applyProtection="1">
      <alignment vertical="center"/>
      <protection hidden="1"/>
    </xf>
    <xf numFmtId="184" fontId="1" fillId="35" borderId="53" xfId="0" applyNumberFormat="1" applyFont="1" applyFill="1" applyBorder="1" applyAlignment="1" applyProtection="1">
      <alignment vertical="center"/>
      <protection hidden="1"/>
    </xf>
    <xf numFmtId="188" fontId="1" fillId="34" borderId="43" xfId="0" applyNumberFormat="1" applyFont="1" applyFill="1" applyBorder="1" applyAlignment="1" applyProtection="1">
      <alignment vertical="center"/>
      <protection hidden="1" locked="0"/>
    </xf>
    <xf numFmtId="188" fontId="1" fillId="35" borderId="54" xfId="0" applyNumberFormat="1" applyFont="1" applyFill="1" applyBorder="1" applyAlignment="1" applyProtection="1">
      <alignment vertical="center"/>
      <protection hidden="1"/>
    </xf>
    <xf numFmtId="188" fontId="1" fillId="35" borderId="55" xfId="0" applyNumberFormat="1" applyFont="1" applyFill="1" applyBorder="1" applyAlignment="1" applyProtection="1">
      <alignment vertical="center"/>
      <protection hidden="1"/>
    </xf>
    <xf numFmtId="184" fontId="1" fillId="35" borderId="56" xfId="0" applyNumberFormat="1" applyFont="1" applyFill="1" applyBorder="1" applyAlignment="1" applyProtection="1">
      <alignment vertical="center"/>
      <protection hidden="1"/>
    </xf>
    <xf numFmtId="184" fontId="1" fillId="35" borderId="57" xfId="0" applyNumberFormat="1" applyFont="1" applyFill="1" applyBorder="1" applyAlignment="1" applyProtection="1">
      <alignment vertical="center"/>
      <protection hidden="1"/>
    </xf>
    <xf numFmtId="184" fontId="1" fillId="35" borderId="58" xfId="0" applyNumberFormat="1" applyFont="1" applyFill="1" applyBorder="1" applyAlignment="1" applyProtection="1">
      <alignment vertical="center"/>
      <protection hidden="1"/>
    </xf>
    <xf numFmtId="184" fontId="1" fillId="35" borderId="59" xfId="0" applyNumberFormat="1" applyFont="1" applyFill="1" applyBorder="1" applyAlignment="1" applyProtection="1">
      <alignment vertical="center"/>
      <protection hidden="1"/>
    </xf>
    <xf numFmtId="184" fontId="1" fillId="35" borderId="60" xfId="0" applyNumberFormat="1" applyFont="1" applyFill="1" applyBorder="1" applyAlignment="1" applyProtection="1">
      <alignment vertical="center"/>
      <protection hidden="1"/>
    </xf>
    <xf numFmtId="188" fontId="1" fillId="0" borderId="18" xfId="0" applyNumberFormat="1" applyFont="1" applyFill="1" applyBorder="1" applyAlignment="1" applyProtection="1">
      <alignment horizontal="center" vertical="center"/>
      <protection locked="0"/>
    </xf>
    <xf numFmtId="188" fontId="1" fillId="0" borderId="31" xfId="0" applyNumberFormat="1" applyFont="1" applyFill="1" applyBorder="1" applyAlignment="1" applyProtection="1">
      <alignment horizontal="center" vertical="center"/>
      <protection locked="0"/>
    </xf>
    <xf numFmtId="188" fontId="1" fillId="0" borderId="30" xfId="0" applyNumberFormat="1" applyFont="1" applyFill="1" applyBorder="1" applyAlignment="1" applyProtection="1">
      <alignment horizontal="center" vertical="center"/>
      <protection locked="0"/>
    </xf>
    <xf numFmtId="188" fontId="1" fillId="35" borderId="61" xfId="0" applyNumberFormat="1" applyFont="1" applyFill="1" applyBorder="1" applyAlignment="1" applyProtection="1">
      <alignment vertical="center"/>
      <protection hidden="1"/>
    </xf>
    <xf numFmtId="184" fontId="1" fillId="35" borderId="62" xfId="0" applyNumberFormat="1" applyFont="1" applyFill="1" applyBorder="1" applyAlignment="1" applyProtection="1">
      <alignment vertical="center"/>
      <protection hidden="1"/>
    </xf>
    <xf numFmtId="188" fontId="1" fillId="35" borderId="63" xfId="0" applyNumberFormat="1" applyFont="1" applyFill="1" applyBorder="1" applyAlignment="1" applyProtection="1">
      <alignment vertical="center"/>
      <protection hidden="1"/>
    </xf>
    <xf numFmtId="184" fontId="1" fillId="35" borderId="64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 locked="0"/>
    </xf>
    <xf numFmtId="188" fontId="1" fillId="0" borderId="0" xfId="0" applyNumberFormat="1" applyFont="1" applyFill="1" applyBorder="1" applyAlignment="1" applyProtection="1">
      <alignment vertical="center"/>
      <protection hidden="1"/>
    </xf>
    <xf numFmtId="10" fontId="1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65" xfId="0" applyFont="1" applyFill="1" applyBorder="1" applyAlignment="1" applyProtection="1">
      <alignment vertical="center" wrapText="1"/>
      <protection hidden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84" fontId="1" fillId="35" borderId="63" xfId="0" applyNumberFormat="1" applyFont="1" applyFill="1" applyBorder="1" applyAlignment="1" applyProtection="1">
      <alignment vertical="center"/>
      <protection hidden="1"/>
    </xf>
    <xf numFmtId="184" fontId="1" fillId="35" borderId="68" xfId="0" applyNumberFormat="1" applyFont="1" applyFill="1" applyBorder="1" applyAlignment="1" applyProtection="1">
      <alignment vertical="center"/>
      <protection hidden="1"/>
    </xf>
    <xf numFmtId="188" fontId="1" fillId="34" borderId="69" xfId="0" applyNumberFormat="1" applyFont="1" applyFill="1" applyBorder="1" applyAlignment="1" applyProtection="1">
      <alignment vertical="center"/>
      <protection hidden="1" locked="0"/>
    </xf>
    <xf numFmtId="188" fontId="1" fillId="34" borderId="44" xfId="0" applyNumberFormat="1" applyFont="1" applyFill="1" applyBorder="1" applyAlignment="1" applyProtection="1">
      <alignment vertical="center"/>
      <protection hidden="1" locked="0"/>
    </xf>
    <xf numFmtId="182" fontId="17" fillId="34" borderId="48" xfId="0" applyNumberFormat="1" applyFont="1" applyFill="1" applyBorder="1" applyAlignment="1" applyProtection="1">
      <alignment horizontal="center" vertical="center"/>
      <protection hidden="1" locked="0"/>
    </xf>
    <xf numFmtId="188" fontId="1" fillId="35" borderId="70" xfId="0" applyNumberFormat="1" applyFont="1" applyFill="1" applyBorder="1" applyAlignment="1" applyProtection="1">
      <alignment vertical="center"/>
      <protection hidden="1"/>
    </xf>
    <xf numFmtId="184" fontId="1" fillId="35" borderId="71" xfId="0" applyNumberFormat="1" applyFont="1" applyFill="1" applyBorder="1" applyAlignment="1" applyProtection="1">
      <alignment vertical="center"/>
      <protection hidden="1"/>
    </xf>
    <xf numFmtId="0" fontId="4" fillId="33" borderId="72" xfId="0" applyFont="1" applyFill="1" applyBorder="1" applyAlignment="1" applyProtection="1">
      <alignment vertical="center"/>
      <protection hidden="1"/>
    </xf>
    <xf numFmtId="188" fontId="1" fillId="35" borderId="73" xfId="0" applyNumberFormat="1" applyFont="1" applyFill="1" applyBorder="1" applyAlignment="1" applyProtection="1">
      <alignment vertical="center"/>
      <protection hidden="1"/>
    </xf>
    <xf numFmtId="184" fontId="1" fillId="35" borderId="74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3" borderId="75" xfId="0" applyFont="1" applyFill="1" applyBorder="1" applyAlignment="1" applyProtection="1">
      <alignment vertical="center"/>
      <protection hidden="1"/>
    </xf>
    <xf numFmtId="0" fontId="4" fillId="33" borderId="29" xfId="0" applyFont="1" applyFill="1" applyBorder="1" applyAlignment="1" applyProtection="1">
      <alignment vertical="center"/>
      <protection hidden="1"/>
    </xf>
    <xf numFmtId="0" fontId="7" fillId="33" borderId="65" xfId="0" applyFont="1" applyFill="1" applyBorder="1" applyAlignment="1" applyProtection="1">
      <alignment horizontal="left" vertical="center"/>
      <protection hidden="1"/>
    </xf>
    <xf numFmtId="0" fontId="7" fillId="33" borderId="76" xfId="0" applyFont="1" applyFill="1" applyBorder="1" applyAlignment="1" applyProtection="1">
      <alignment horizontal="left" vertical="center"/>
      <protection hidden="1"/>
    </xf>
    <xf numFmtId="0" fontId="4" fillId="33" borderId="40" xfId="0" applyFon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 horizontal="left" vertical="center"/>
      <protection hidden="1"/>
    </xf>
    <xf numFmtId="1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/>
      <protection locked="0"/>
    </xf>
    <xf numFmtId="1" fontId="1" fillId="34" borderId="29" xfId="0" applyNumberFormat="1" applyFont="1" applyFill="1" applyBorder="1" applyAlignment="1" applyProtection="1">
      <alignment horizontal="center" vertical="center"/>
      <protection hidden="1" locked="0"/>
    </xf>
    <xf numFmtId="1" fontId="1" fillId="34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77" xfId="0" applyFont="1" applyFill="1" applyBorder="1" applyAlignment="1" applyProtection="1">
      <alignment vertical="center"/>
      <protection hidden="1"/>
    </xf>
    <xf numFmtId="0" fontId="4" fillId="33" borderId="78" xfId="0" applyFont="1" applyFill="1" applyBorder="1" applyAlignment="1" applyProtection="1">
      <alignment vertical="center"/>
      <protection hidden="1"/>
    </xf>
    <xf numFmtId="0" fontId="0" fillId="0" borderId="79" xfId="0" applyBorder="1" applyAlignment="1">
      <alignment vertical="center"/>
    </xf>
    <xf numFmtId="0" fontId="7" fillId="33" borderId="66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4" fillId="33" borderId="81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0" borderId="75" xfId="0" applyFont="1" applyFill="1" applyBorder="1" applyAlignment="1" applyProtection="1">
      <alignment vertical="center" wrapText="1"/>
      <protection hidden="1"/>
    </xf>
    <xf numFmtId="0" fontId="4" fillId="0" borderId="15" xfId="0" applyFont="1" applyFill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vertical="center" wrapText="1"/>
      <protection hidden="1"/>
    </xf>
    <xf numFmtId="0" fontId="4" fillId="0" borderId="81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82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7" fillId="33" borderId="83" xfId="0" applyFont="1" applyFill="1" applyBorder="1" applyAlignment="1" applyProtection="1">
      <alignment vertical="center"/>
      <protection hidden="1"/>
    </xf>
    <xf numFmtId="0" fontId="7" fillId="33" borderId="84" xfId="0" applyFont="1" applyFill="1" applyBorder="1" applyAlignment="1" applyProtection="1">
      <alignment vertical="center"/>
      <protection hidden="1"/>
    </xf>
    <xf numFmtId="188" fontId="13" fillId="35" borderId="85" xfId="0" applyNumberFormat="1" applyFont="1" applyFill="1" applyBorder="1" applyAlignment="1" applyProtection="1">
      <alignment horizontal="right" vertical="center"/>
      <protection hidden="1"/>
    </xf>
    <xf numFmtId="188" fontId="13" fillId="35" borderId="86" xfId="0" applyNumberFormat="1" applyFont="1" applyFill="1" applyBorder="1" applyAlignment="1" applyProtection="1">
      <alignment horizontal="right" vertical="center"/>
      <protection hidden="1"/>
    </xf>
    <xf numFmtId="188" fontId="13" fillId="35" borderId="87" xfId="0" applyNumberFormat="1" applyFont="1" applyFill="1" applyBorder="1" applyAlignment="1" applyProtection="1">
      <alignment horizontal="right" vertical="center"/>
      <protection hidden="1"/>
    </xf>
    <xf numFmtId="0" fontId="4" fillId="33" borderId="3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37" xfId="0" applyFont="1" applyFill="1" applyBorder="1" applyAlignment="1" applyProtection="1">
      <alignment horizontal="left" vertical="center"/>
      <protection hidden="1"/>
    </xf>
    <xf numFmtId="184" fontId="13" fillId="35" borderId="85" xfId="0" applyNumberFormat="1" applyFont="1" applyFill="1" applyBorder="1" applyAlignment="1" applyProtection="1">
      <alignment horizontal="right" vertical="center"/>
      <protection hidden="1"/>
    </xf>
    <xf numFmtId="184" fontId="13" fillId="35" borderId="86" xfId="0" applyNumberFormat="1" applyFont="1" applyFill="1" applyBorder="1" applyAlignment="1" applyProtection="1">
      <alignment horizontal="right" vertical="center"/>
      <protection hidden="1"/>
    </xf>
    <xf numFmtId="184" fontId="13" fillId="35" borderId="87" xfId="0" applyNumberFormat="1" applyFont="1" applyFill="1" applyBorder="1" applyAlignment="1" applyProtection="1">
      <alignment horizontal="right" vertical="center"/>
      <protection hidden="1"/>
    </xf>
    <xf numFmtId="0" fontId="4" fillId="33" borderId="65" xfId="0" applyFont="1" applyFill="1" applyBorder="1" applyAlignment="1" applyProtection="1">
      <alignment horizontal="left" vertical="center" wrapText="1"/>
      <protection hidden="1"/>
    </xf>
    <xf numFmtId="0" fontId="4" fillId="33" borderId="66" xfId="0" applyFont="1" applyFill="1" applyBorder="1" applyAlignment="1" applyProtection="1">
      <alignment horizontal="left" vertical="center" wrapText="1"/>
      <protection hidden="1"/>
    </xf>
    <xf numFmtId="0" fontId="4" fillId="33" borderId="76" xfId="0" applyFont="1" applyFill="1" applyBorder="1" applyAlignment="1" applyProtection="1">
      <alignment horizontal="left" vertical="center" wrapText="1"/>
      <protection hidden="1"/>
    </xf>
    <xf numFmtId="0" fontId="4" fillId="33" borderId="88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37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left" vertical="center"/>
      <protection hidden="1"/>
    </xf>
    <xf numFmtId="0" fontId="4" fillId="33" borderId="65" xfId="0" applyFont="1" applyFill="1" applyBorder="1" applyAlignment="1" applyProtection="1">
      <alignment vertical="center"/>
      <protection hidden="1"/>
    </xf>
    <xf numFmtId="0" fontId="4" fillId="33" borderId="76" xfId="0" applyFont="1" applyFill="1" applyBorder="1" applyAlignment="1" applyProtection="1">
      <alignment vertical="center"/>
      <protection hidden="1"/>
    </xf>
    <xf numFmtId="0" fontId="4" fillId="0" borderId="89" xfId="0" applyFont="1" applyFill="1" applyBorder="1" applyAlignment="1" applyProtection="1">
      <alignment vertical="center" wrapText="1"/>
      <protection hidden="1"/>
    </xf>
    <xf numFmtId="0" fontId="4" fillId="0" borderId="14" xfId="0" applyFont="1" applyFill="1" applyBorder="1" applyAlignment="1" applyProtection="1">
      <alignment vertical="center" wrapText="1"/>
      <protection hidden="1"/>
    </xf>
    <xf numFmtId="0" fontId="4" fillId="0" borderId="48" xfId="0" applyFont="1" applyFill="1" applyBorder="1" applyAlignment="1" applyProtection="1">
      <alignment vertical="center" wrapText="1"/>
      <protection hidden="1"/>
    </xf>
    <xf numFmtId="0" fontId="4" fillId="33" borderId="36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188" fontId="13" fillId="35" borderId="90" xfId="0" applyNumberFormat="1" applyFont="1" applyFill="1" applyBorder="1" applyAlignment="1" applyProtection="1">
      <alignment horizontal="center" vertical="center"/>
      <protection hidden="1"/>
    </xf>
    <xf numFmtId="0" fontId="7" fillId="33" borderId="91" xfId="0" applyFont="1" applyFill="1" applyBorder="1" applyAlignment="1" applyProtection="1">
      <alignment horizontal="left" vertical="center"/>
      <protection hidden="1"/>
    </xf>
    <xf numFmtId="0" fontId="7" fillId="33" borderId="92" xfId="0" applyFont="1" applyFill="1" applyBorder="1" applyAlignment="1" applyProtection="1">
      <alignment horizontal="left" vertical="center"/>
      <protection hidden="1"/>
    </xf>
    <xf numFmtId="0" fontId="12" fillId="36" borderId="91" xfId="0" applyFont="1" applyFill="1" applyBorder="1" applyAlignment="1" applyProtection="1">
      <alignment horizontal="left" vertical="center"/>
      <protection hidden="1"/>
    </xf>
    <xf numFmtId="0" fontId="12" fillId="36" borderId="93" xfId="0" applyFont="1" applyFill="1" applyBorder="1" applyAlignment="1" applyProtection="1">
      <alignment horizontal="left" vertical="center"/>
      <protection hidden="1"/>
    </xf>
    <xf numFmtId="0" fontId="11" fillId="33" borderId="65" xfId="0" applyFont="1" applyFill="1" applyBorder="1" applyAlignment="1" applyProtection="1">
      <alignment horizontal="left" vertical="center"/>
      <protection hidden="1"/>
    </xf>
    <xf numFmtId="0" fontId="11" fillId="33" borderId="66" xfId="0" applyFont="1" applyFill="1" applyBorder="1" applyAlignment="1" applyProtection="1">
      <alignment horizontal="left" vertical="center"/>
      <protection hidden="1"/>
    </xf>
    <xf numFmtId="0" fontId="4" fillId="33" borderId="94" xfId="0" applyFont="1" applyFill="1" applyBorder="1" applyAlignment="1" applyProtection="1">
      <alignment horizontal="left" vertical="center"/>
      <protection hidden="1"/>
    </xf>
    <xf numFmtId="0" fontId="4" fillId="33" borderId="61" xfId="0" applyFont="1" applyFill="1" applyBorder="1" applyAlignment="1" applyProtection="1">
      <alignment horizontal="left" vertical="center"/>
      <protection hidden="1"/>
    </xf>
    <xf numFmtId="0" fontId="4" fillId="33" borderId="95" xfId="0" applyFont="1" applyFill="1" applyBorder="1" applyAlignment="1" applyProtection="1">
      <alignment horizontal="left" vertical="center"/>
      <protection hidden="1"/>
    </xf>
    <xf numFmtId="0" fontId="4" fillId="33" borderId="33" xfId="0" applyFont="1" applyFill="1" applyBorder="1" applyAlignment="1" applyProtection="1">
      <alignment horizontal="left" vertical="center"/>
      <protection hidden="1"/>
    </xf>
    <xf numFmtId="184" fontId="13" fillId="35" borderId="90" xfId="0" applyNumberFormat="1" applyFont="1" applyFill="1" applyBorder="1" applyAlignment="1" applyProtection="1">
      <alignment horizontal="center" vertical="center"/>
      <protection hidden="1"/>
    </xf>
    <xf numFmtId="180" fontId="11" fillId="35" borderId="65" xfId="0" applyNumberFormat="1" applyFont="1" applyFill="1" applyBorder="1" applyAlignment="1" applyProtection="1">
      <alignment horizontal="center" vertical="center"/>
      <protection hidden="1"/>
    </xf>
    <xf numFmtId="180" fontId="11" fillId="35" borderId="67" xfId="0" applyNumberFormat="1" applyFont="1" applyFill="1" applyBorder="1" applyAlignment="1" applyProtection="1">
      <alignment horizontal="center" vertical="center"/>
      <protection hidden="1"/>
    </xf>
    <xf numFmtId="0" fontId="1" fillId="0" borderId="9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87" xfId="0" applyBorder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hodnostne platy 17.6.03" xfId="45"/>
    <cellStyle name="normální_Stupnica platov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showGridLines="0" tabSelected="1" showOutlineSymbols="0" zoomScalePageLayoutView="0" workbookViewId="0" topLeftCell="A1">
      <selection activeCell="I2" sqref="I2"/>
    </sheetView>
  </sheetViews>
  <sheetFormatPr defaultColWidth="8.796875" defaultRowHeight="15"/>
  <cols>
    <col min="1" max="1" width="8.8984375" style="4" customWidth="1"/>
    <col min="2" max="2" width="20.296875" style="4" customWidth="1"/>
    <col min="3" max="3" width="3.296875" style="4" customWidth="1"/>
    <col min="4" max="4" width="13.3984375" style="4" customWidth="1"/>
    <col min="5" max="5" width="11.3984375" style="4" customWidth="1"/>
    <col min="6" max="6" width="12.3984375" style="4" customWidth="1"/>
    <col min="7" max="7" width="22.09765625" style="4" customWidth="1"/>
    <col min="8" max="8" width="10.8984375" style="4" customWidth="1"/>
    <col min="9" max="9" width="11.8984375" style="4" customWidth="1"/>
    <col min="10" max="10" width="12.59765625" style="4" customWidth="1"/>
    <col min="11" max="11" width="7.09765625" style="4" customWidth="1"/>
    <col min="12" max="16384" width="8.8984375" style="4" customWidth="1"/>
  </cols>
  <sheetData>
    <row r="1" spans="2:10" ht="35.25" customHeight="1" thickBot="1">
      <c r="B1" s="141" t="s">
        <v>13</v>
      </c>
      <c r="C1" s="141"/>
      <c r="D1" s="141"/>
      <c r="E1" s="141"/>
      <c r="F1" s="141"/>
      <c r="G1" s="141"/>
      <c r="H1" s="2"/>
      <c r="I1" s="3"/>
      <c r="J1" s="3"/>
    </row>
    <row r="2" spans="2:8" ht="15" customHeight="1">
      <c r="B2" s="158" t="s">
        <v>34</v>
      </c>
      <c r="C2" s="159"/>
      <c r="D2" s="148" t="s">
        <v>47</v>
      </c>
      <c r="E2" s="149"/>
      <c r="F2" s="158" t="s">
        <v>85</v>
      </c>
      <c r="G2" s="159"/>
      <c r="H2" s="71" t="s">
        <v>105</v>
      </c>
    </row>
    <row r="3" spans="2:8" ht="15" customHeight="1" thickBot="1">
      <c r="B3" s="142" t="s">
        <v>35</v>
      </c>
      <c r="C3" s="143"/>
      <c r="D3" s="150" t="s">
        <v>58</v>
      </c>
      <c r="E3" s="151"/>
      <c r="F3" s="142" t="s">
        <v>27</v>
      </c>
      <c r="G3" s="143"/>
      <c r="H3" s="49">
        <v>0</v>
      </c>
    </row>
    <row r="4" spans="2:10" ht="15" customHeight="1" thickBot="1">
      <c r="B4" s="2"/>
      <c r="C4" s="2"/>
      <c r="D4" s="36"/>
      <c r="E4" s="11"/>
      <c r="F4" s="11"/>
      <c r="G4" s="2"/>
      <c r="H4" s="36"/>
      <c r="I4" s="11"/>
      <c r="J4" s="11"/>
    </row>
    <row r="5" spans="2:10" ht="20.25" customHeight="1" thickBot="1" thickTop="1">
      <c r="B5" s="47" t="s">
        <v>6</v>
      </c>
      <c r="C5" s="48"/>
      <c r="D5" s="46" t="s">
        <v>5</v>
      </c>
      <c r="E5" s="156" t="s">
        <v>7</v>
      </c>
      <c r="F5" s="157"/>
      <c r="G5" s="48" t="s">
        <v>6</v>
      </c>
      <c r="H5" s="46" t="s">
        <v>5</v>
      </c>
      <c r="I5" s="156" t="s">
        <v>7</v>
      </c>
      <c r="J5" s="157"/>
    </row>
    <row r="6" spans="2:10" ht="15" customHeight="1" thickTop="1">
      <c r="B6" s="152" t="s">
        <v>33</v>
      </c>
      <c r="C6" s="153"/>
      <c r="D6" s="154"/>
      <c r="E6" s="96">
        <f>CEILING((VLOOKUP(D3,List1!A2:V18,VLOOKUP(D2,B52:C72,2,FALSE)+1,FALSE))*(1+H48),0.5)</f>
        <v>906.5</v>
      </c>
      <c r="F6" s="104">
        <f>ROUND(E6*E21,2)</f>
        <v>27309.22</v>
      </c>
      <c r="G6" s="196" t="s">
        <v>90</v>
      </c>
      <c r="H6" s="197"/>
      <c r="I6" s="109">
        <v>0</v>
      </c>
      <c r="J6" s="112">
        <f>ROUND(I6*E21,2)</f>
        <v>0</v>
      </c>
    </row>
    <row r="7" spans="2:10" ht="15" customHeight="1" thickBot="1">
      <c r="B7" s="166" t="s">
        <v>80</v>
      </c>
      <c r="C7" s="167"/>
      <c r="D7" s="69"/>
      <c r="E7" s="122">
        <f>CEILING(D7*E47,0.5)</f>
        <v>0</v>
      </c>
      <c r="F7" s="123">
        <f>ROUND(E7*E21,2)</f>
        <v>0</v>
      </c>
      <c r="G7" s="168" t="s">
        <v>89</v>
      </c>
      <c r="H7" s="167"/>
      <c r="I7" s="97">
        <f>IF(H2="áno",ROUND(E48*E9,2),0)</f>
        <v>0</v>
      </c>
      <c r="J7" s="113">
        <f>ROUND(I7*E21,2)</f>
        <v>0</v>
      </c>
    </row>
    <row r="8" spans="2:10" ht="15" customHeight="1" thickBot="1">
      <c r="B8" s="207" t="s">
        <v>81</v>
      </c>
      <c r="C8" s="208"/>
      <c r="D8" s="70">
        <v>0</v>
      </c>
      <c r="E8" s="98">
        <f>CEILING((E6*D8),0.5)</f>
        <v>0</v>
      </c>
      <c r="F8" s="106">
        <f>ROUND(E8*E21,2)</f>
        <v>0</v>
      </c>
      <c r="G8" s="155" t="s">
        <v>87</v>
      </c>
      <c r="H8" s="145"/>
      <c r="I8" s="110">
        <f>IF((E9-E10-E11-E12-E13-E14-E15+I7)&lt;0,0,E9-E10-E11-E12-E13-E14-E15+I7)</f>
        <v>440.4699999999998</v>
      </c>
      <c r="J8" s="114">
        <f>ROUND(I8*E21,2)</f>
        <v>13269.6</v>
      </c>
    </row>
    <row r="9" spans="2:10" ht="15" customHeight="1" thickBot="1" thickTop="1">
      <c r="B9" s="173" t="s">
        <v>23</v>
      </c>
      <c r="C9" s="174"/>
      <c r="D9" s="174"/>
      <c r="E9" s="99">
        <f>E6+E7+E8+I6</f>
        <v>906.5</v>
      </c>
      <c r="F9" s="107">
        <f>ROUND(E9*E21,2)</f>
        <v>27309.22</v>
      </c>
      <c r="G9" s="178" t="s">
        <v>24</v>
      </c>
      <c r="H9" s="179"/>
      <c r="I9" s="100">
        <f>FLOOR((I8*E43),0.01)</f>
        <v>83.68</v>
      </c>
      <c r="J9" s="115">
        <f>ROUND(I9*E21,2)</f>
        <v>2520.94</v>
      </c>
    </row>
    <row r="10" spans="2:10" ht="15" customHeight="1">
      <c r="B10" s="30" t="s">
        <v>8</v>
      </c>
      <c r="C10" s="5" t="s">
        <v>12</v>
      </c>
      <c r="D10" s="101">
        <f>CEILING(IF((E9+I7)&gt;(E38*E45),E38*E45,E9+I7),0.01)</f>
        <v>906.5</v>
      </c>
      <c r="E10" s="100">
        <f>FLOOR(D10*H38,0.01)</f>
        <v>36.26</v>
      </c>
      <c r="F10" s="108">
        <f>ROUND(E10*E21,2)</f>
        <v>1092.37</v>
      </c>
      <c r="G10" s="180" t="s">
        <v>25</v>
      </c>
      <c r="H10" s="168"/>
      <c r="I10" s="97">
        <f>H3*H44</f>
        <v>0</v>
      </c>
      <c r="J10" s="113">
        <f>ROUND(I10*E21,2)</f>
        <v>0</v>
      </c>
    </row>
    <row r="11" spans="2:10" ht="15" customHeight="1" thickBot="1">
      <c r="B11" s="31" t="s">
        <v>9</v>
      </c>
      <c r="C11" s="6" t="s">
        <v>12</v>
      </c>
      <c r="D11" s="102">
        <f>IF((E6+E7+E8)&gt;(E39*E46),E39*E46,(E6+E7+E8))</f>
        <v>906.5</v>
      </c>
      <c r="E11" s="97">
        <f>CEILING(D11*H39,0.01)</f>
        <v>12.700000000000001</v>
      </c>
      <c r="F11" s="105">
        <f>ROUND(E11*E21,2)</f>
        <v>382.6</v>
      </c>
      <c r="G11" s="146" t="s">
        <v>103</v>
      </c>
      <c r="H11" s="147"/>
      <c r="I11" s="111">
        <f>I9-I10</f>
        <v>83.68</v>
      </c>
      <c r="J11" s="116">
        <f>ROUND(I11*E21,2)</f>
        <v>2520.94</v>
      </c>
    </row>
    <row r="12" spans="2:10" ht="15" customHeight="1" thickBot="1">
      <c r="B12" s="31" t="s">
        <v>10</v>
      </c>
      <c r="C12" s="6" t="s">
        <v>12</v>
      </c>
      <c r="D12" s="102">
        <f>IF((E6+E7+E8)&gt;(E40*E46),E40*E46,(E6+E7+E8))</f>
        <v>906.5</v>
      </c>
      <c r="E12" s="97">
        <f>CEILING(D12*(H40-(H3*0.5%)),0.01)</f>
        <v>45.33</v>
      </c>
      <c r="F12" s="131">
        <f>ROUND(E12*E21,2)</f>
        <v>1365.61</v>
      </c>
      <c r="G12" s="144" t="s">
        <v>26</v>
      </c>
      <c r="H12" s="145"/>
      <c r="I12" s="110">
        <f>E9-E10-E11-E12-E13-E14-I11</f>
        <v>692.2599999999998</v>
      </c>
      <c r="J12" s="132">
        <f>ROUND(I12*E21,2)</f>
        <v>20855.02</v>
      </c>
    </row>
    <row r="13" spans="2:10" ht="15" customHeight="1">
      <c r="B13" s="31" t="s">
        <v>11</v>
      </c>
      <c r="C13" s="6" t="s">
        <v>12</v>
      </c>
      <c r="D13" s="102">
        <f>IF((E6+E7+E8)&gt;(E41*E46),E41*E46,(E6+E7+E8))</f>
        <v>906.5</v>
      </c>
      <c r="E13" s="97">
        <f>CEILING(D13*H41,0.01)</f>
        <v>27.2</v>
      </c>
      <c r="F13" s="105">
        <f>ROUND(E13*E21,2)</f>
        <v>819.43</v>
      </c>
      <c r="G13" s="187" t="s">
        <v>101</v>
      </c>
      <c r="H13" s="188"/>
      <c r="I13" s="133">
        <v>16</v>
      </c>
      <c r="J13" s="115">
        <f>ROUND(I13*E21,2)</f>
        <v>482.02</v>
      </c>
    </row>
    <row r="14" spans="2:10" ht="15" customHeight="1">
      <c r="B14" s="31" t="s">
        <v>78</v>
      </c>
      <c r="C14" s="6" t="s">
        <v>12</v>
      </c>
      <c r="D14" s="103">
        <f>IF((E6+E7+E8)&gt;(E42*E46),E42*E46,(E6+E7+E8))</f>
        <v>906.5</v>
      </c>
      <c r="E14" s="97">
        <f>IF(OR(D3="do 18",D3="do 21",D3="do 24",D3="do 27",D3="nad 27"),0,CEILING(D14*H42,0.01))</f>
        <v>9.07</v>
      </c>
      <c r="F14" s="105">
        <f>ROUND(E14*E21,2)</f>
        <v>273.24</v>
      </c>
      <c r="G14" s="189" t="s">
        <v>88</v>
      </c>
      <c r="H14" s="190"/>
      <c r="I14" s="134">
        <v>16.6</v>
      </c>
      <c r="J14" s="113">
        <f>ROUND(I14*E21,2)</f>
        <v>500.09</v>
      </c>
    </row>
    <row r="15" spans="2:10" ht="15" customHeight="1" thickBot="1">
      <c r="B15" s="205" t="s">
        <v>22</v>
      </c>
      <c r="C15" s="206"/>
      <c r="D15" s="91" t="s">
        <v>99</v>
      </c>
      <c r="E15" s="120">
        <f>IF(D15="uplatniť",E44,0)</f>
        <v>335.47</v>
      </c>
      <c r="F15" s="121">
        <f>ROUND(E15*E21,2)</f>
        <v>10106.37</v>
      </c>
      <c r="G15" s="189" t="s">
        <v>104</v>
      </c>
      <c r="H15" s="190"/>
      <c r="I15" s="134">
        <v>45.76</v>
      </c>
      <c r="J15" s="113">
        <f>ROUND(I15*E21,2)</f>
        <v>1378.57</v>
      </c>
    </row>
    <row r="16" spans="2:10" ht="15" customHeight="1" thickBot="1" thickTop="1">
      <c r="B16" s="124"/>
      <c r="C16" s="124"/>
      <c r="D16" s="125"/>
      <c r="E16" s="126"/>
      <c r="F16" s="10"/>
      <c r="G16" s="138" t="s">
        <v>4</v>
      </c>
      <c r="H16" s="135">
        <v>1</v>
      </c>
      <c r="I16" s="136">
        <f>CEILING((CEILING(List1!V2*(1+H48),0.5)-CEILING(List1!B2*(1+H48),0.5))*H47*Výplata!H16,0.5)</f>
        <v>230.5</v>
      </c>
      <c r="J16" s="137">
        <f>ROUND(I16*E21,2)</f>
        <v>6944.04</v>
      </c>
    </row>
    <row r="17" spans="2:10" ht="15" customHeight="1" thickBot="1" thickTop="1">
      <c r="B17" s="124"/>
      <c r="C17" s="124"/>
      <c r="D17" s="125"/>
      <c r="E17" s="126"/>
      <c r="F17" s="10"/>
      <c r="G17" s="199" t="s">
        <v>32</v>
      </c>
      <c r="H17" s="200"/>
      <c r="I17" s="139">
        <f>I12-I13-I14+I15+I16</f>
        <v>935.9199999999997</v>
      </c>
      <c r="J17" s="140">
        <f>ROUND(I17*E21,2)</f>
        <v>28195.53</v>
      </c>
    </row>
    <row r="18" spans="2:10" ht="14.25" customHeight="1" thickBot="1" thickTop="1">
      <c r="B18" s="7"/>
      <c r="C18" s="7"/>
      <c r="D18" s="7"/>
      <c r="E18" s="7"/>
      <c r="F18" s="7"/>
      <c r="G18" s="2"/>
      <c r="H18" s="2"/>
      <c r="I18" s="8"/>
      <c r="J18" s="8"/>
    </row>
    <row r="19" spans="2:10" ht="25.5" customHeight="1" thickBot="1" thickTop="1">
      <c r="B19" s="215" t="s">
        <v>31</v>
      </c>
      <c r="C19" s="215"/>
      <c r="D19" s="215"/>
      <c r="E19" s="215"/>
      <c r="F19" s="215"/>
      <c r="G19" s="198">
        <f>I17</f>
        <v>935.9199999999997</v>
      </c>
      <c r="H19" s="198"/>
      <c r="I19" s="209">
        <f>ROUND(G19*E21,0)</f>
        <v>28196</v>
      </c>
      <c r="J19" s="209"/>
    </row>
    <row r="20" spans="2:10" ht="16.5" customHeight="1" thickBot="1" thickTop="1">
      <c r="B20" s="9"/>
      <c r="C20" s="9"/>
      <c r="D20" s="9"/>
      <c r="E20" s="9"/>
      <c r="F20" s="9"/>
      <c r="G20" s="9"/>
      <c r="H20" s="2"/>
      <c r="I20" s="8"/>
      <c r="J20" s="8"/>
    </row>
    <row r="21" spans="2:10" ht="38.25" customHeight="1" thickBot="1">
      <c r="B21" s="203" t="s">
        <v>98</v>
      </c>
      <c r="C21" s="204"/>
      <c r="D21" s="204"/>
      <c r="E21" s="210">
        <v>30.126</v>
      </c>
      <c r="F21" s="211"/>
      <c r="G21" s="212" t="s">
        <v>100</v>
      </c>
      <c r="H21" s="213"/>
      <c r="I21" s="213"/>
      <c r="J21" s="213"/>
    </row>
    <row r="22" spans="2:10" ht="24.75" customHeight="1">
      <c r="B22" s="9"/>
      <c r="C22" s="9"/>
      <c r="D22" s="9"/>
      <c r="E22" s="9"/>
      <c r="F22" s="9"/>
      <c r="G22" s="9"/>
      <c r="H22" s="2"/>
      <c r="I22" s="8"/>
      <c r="J22" s="8"/>
    </row>
    <row r="23" spans="1:15" ht="15" customHeight="1" thickBot="1">
      <c r="A23" s="7"/>
      <c r="B23" s="90" t="s">
        <v>93</v>
      </c>
      <c r="C23" s="90"/>
      <c r="D23" s="90"/>
      <c r="E23" s="90"/>
      <c r="F23" s="90"/>
      <c r="G23" s="90"/>
      <c r="H23" s="90"/>
      <c r="I23" s="89"/>
      <c r="J23" s="1"/>
      <c r="K23" s="7"/>
      <c r="L23" s="7"/>
      <c r="M23" s="7"/>
      <c r="N23" s="7"/>
      <c r="O23" s="7"/>
    </row>
    <row r="24" spans="1:13" ht="21" customHeight="1" thickBot="1">
      <c r="A24" s="7"/>
      <c r="B24" s="184" t="s">
        <v>94</v>
      </c>
      <c r="C24" s="185"/>
      <c r="D24" s="186"/>
      <c r="E24" s="72">
        <v>0</v>
      </c>
      <c r="F24" s="191" t="s">
        <v>95</v>
      </c>
      <c r="G24" s="192"/>
      <c r="H24" s="73" t="s">
        <v>105</v>
      </c>
      <c r="I24" s="7"/>
      <c r="J24" s="7"/>
      <c r="K24" s="7"/>
      <c r="L24" s="7"/>
      <c r="M24" s="7"/>
    </row>
    <row r="25" spans="1:15" ht="18" customHeight="1" thickBot="1">
      <c r="A25" s="7"/>
      <c r="B25" s="184" t="s">
        <v>96</v>
      </c>
      <c r="C25" s="185"/>
      <c r="D25" s="186"/>
      <c r="E25" s="74">
        <f>IF(H24="áno",IF(E24&lt;30,E24+FLOOR((30-E24)*0.5,1),E24),E24)</f>
        <v>0</v>
      </c>
      <c r="F25" s="191" t="s">
        <v>102</v>
      </c>
      <c r="G25" s="192"/>
      <c r="H25" s="127">
        <v>0</v>
      </c>
      <c r="I25" s="75"/>
      <c r="J25" s="1"/>
      <c r="K25" s="7"/>
      <c r="L25" s="7"/>
      <c r="M25" s="7"/>
      <c r="N25" s="7"/>
      <c r="O25" s="7"/>
    </row>
    <row r="26" spans="1:16" ht="11.25" customHeight="1" thickBot="1">
      <c r="A26" s="7"/>
      <c r="B26" s="2"/>
      <c r="C26" s="2"/>
      <c r="D26" s="2"/>
      <c r="E26" s="10"/>
      <c r="F26" s="10"/>
      <c r="G26" s="1"/>
      <c r="H26" s="76"/>
      <c r="I26" s="77"/>
      <c r="J26" s="77"/>
      <c r="K26" s="1"/>
      <c r="L26" s="7"/>
      <c r="M26" s="7"/>
      <c r="N26" s="7"/>
      <c r="O26" s="7"/>
      <c r="P26" s="7"/>
    </row>
    <row r="27" spans="1:16" ht="25.5" customHeight="1" thickBot="1" thickTop="1">
      <c r="A27" s="7"/>
      <c r="B27" s="201" t="s">
        <v>97</v>
      </c>
      <c r="C27" s="202"/>
      <c r="D27" s="202"/>
      <c r="E27" s="175">
        <f>CEILING(IF(E24&lt;5,IF(H24="áno",CEILING(((E8+E6)*12)/365*30.417,0.01)*3,0),CEILING(((E8+E6)*12)/365*30.417,0.01)*((E24-5)*0.5+1+IF(H24="áno",3,0))),0.01)</f>
        <v>0</v>
      </c>
      <c r="F27" s="176"/>
      <c r="G27" s="177"/>
      <c r="H27" s="181">
        <f>ROUND(E27*E21,2)</f>
        <v>0</v>
      </c>
      <c r="I27" s="182"/>
      <c r="J27" s="183"/>
      <c r="K27" s="1"/>
      <c r="L27" s="7"/>
      <c r="M27" s="7"/>
      <c r="N27" s="7"/>
      <c r="O27" s="7"/>
      <c r="P27" s="7"/>
    </row>
    <row r="28" spans="1:16" ht="25.5" customHeight="1" thickBot="1" thickTop="1">
      <c r="A28" s="7"/>
      <c r="B28" s="201" t="str">
        <f>IF(E24&lt;15,"Výsluhový príspevok:","Výsluhový dôchodok:")</f>
        <v>Výsluhový príspevok:</v>
      </c>
      <c r="C28" s="202"/>
      <c r="D28" s="202"/>
      <c r="E28" s="175">
        <f>CEILING(CEILING(IF(E24&lt;5,IF(H24="áno",CEILING(((E8+E6)*12)/365*30.417,0.01)*10%,IF(E24&lt;3,0,CEILING(((E8+E6)*12)/365*30.417,0.01)*((E24)*2%))),IF(E24&lt;15,CEILING(((E8+E6)*12)/365*30.417,0.01)*((E24)*2%),IF(E25&lt;21,CEILING(((E8+E6)*12)/365*30.417,0.01)*((E25-15)*2%+30%),IF(E25&lt;26,CEILING(((E8+E6)*12)/365*30.417,0.01)*((E25-20)*3%+40%),IF(E25&lt;30,CEILING(((E8+E6)*12)/365*30.417,0.01)*((E25-25)*1%+55%),CEILING(((E8+E6)*12)/365*30.417,0.01)*60%))))),0.01)*(1+H25),0.01)</f>
        <v>0</v>
      </c>
      <c r="F28" s="176"/>
      <c r="G28" s="177"/>
      <c r="H28" s="181">
        <f>ROUND(E28*E21,2)</f>
        <v>0</v>
      </c>
      <c r="I28" s="182"/>
      <c r="J28" s="183"/>
      <c r="K28" s="1"/>
      <c r="L28" s="7"/>
      <c r="M28" s="7"/>
      <c r="N28" s="7"/>
      <c r="O28" s="7"/>
      <c r="P28" s="7"/>
    </row>
    <row r="29" spans="1:16" ht="31.5" customHeight="1" thickBot="1" thickTop="1">
      <c r="A29" s="7"/>
      <c r="B29" s="201">
        <f>IF(E24&lt;15,IF(E24&lt;3,IF(H24="áno","Doba poberania príspevku:",""),"Doba poberania príspevku:"),"")</f>
      </c>
      <c r="C29" s="202"/>
      <c r="D29" s="202"/>
      <c r="E29" s="181">
        <f>IF(E24&lt;3,IF(H24="áno","1 rok",""),IF(E24&lt;5,IF(H24="áno","1 rok","6 mesiacov"),IF(E24&lt;9,IF(H24="áno","2 roky","1 rok"),IF(E24&lt;12,IF(H24="áno","3 roky","2 roky"),IF(E24&lt;15,IF(H24="áno","4roky","3 roky"),"")))))</f>
      </c>
      <c r="F29" s="182"/>
      <c r="G29" s="214"/>
      <c r="H29" s="181"/>
      <c r="I29" s="182"/>
      <c r="J29" s="214"/>
      <c r="K29" s="1"/>
      <c r="L29" s="7"/>
      <c r="M29" s="7"/>
      <c r="N29" s="7"/>
      <c r="O29" s="7"/>
      <c r="P29" s="7"/>
    </row>
    <row r="30" spans="2:16" ht="15" customHeight="1" thickTop="1">
      <c r="B30" s="2"/>
      <c r="C30" s="2"/>
      <c r="D30" s="2"/>
      <c r="E30" s="10"/>
      <c r="F30" s="10"/>
      <c r="G30" s="1"/>
      <c r="H30" s="1"/>
      <c r="I30" s="7"/>
      <c r="J30" s="7"/>
      <c r="K30" s="1"/>
      <c r="L30" s="7"/>
      <c r="M30" s="7"/>
      <c r="N30" s="7"/>
      <c r="O30" s="7"/>
      <c r="P30" s="7"/>
    </row>
    <row r="31" spans="2:16" ht="15" customHeight="1">
      <c r="B31" s="2"/>
      <c r="C31" s="2"/>
      <c r="D31" s="2"/>
      <c r="E31" s="10"/>
      <c r="F31" s="10"/>
      <c r="G31" s="1"/>
      <c r="H31" s="1"/>
      <c r="I31" s="7"/>
      <c r="J31" s="7"/>
      <c r="K31" s="1"/>
      <c r="L31" s="7"/>
      <c r="M31" s="7"/>
      <c r="N31" s="7"/>
      <c r="O31" s="7"/>
      <c r="P31" s="7"/>
    </row>
    <row r="32" spans="2:16" ht="15" customHeight="1">
      <c r="B32" s="2"/>
      <c r="C32" s="2"/>
      <c r="D32" s="2"/>
      <c r="E32" s="10"/>
      <c r="F32" s="10"/>
      <c r="G32" s="1"/>
      <c r="H32" s="1"/>
      <c r="I32" s="7"/>
      <c r="J32" s="7"/>
      <c r="K32" s="1"/>
      <c r="L32" s="7"/>
      <c r="M32" s="7"/>
      <c r="N32" s="7"/>
      <c r="O32" s="7"/>
      <c r="P32" s="7"/>
    </row>
    <row r="33" spans="2:16" ht="15" customHeight="1">
      <c r="B33" s="2"/>
      <c r="C33" s="2"/>
      <c r="D33" s="2"/>
      <c r="E33" s="10"/>
      <c r="F33" s="10"/>
      <c r="G33" s="1"/>
      <c r="H33" s="1"/>
      <c r="I33" s="7"/>
      <c r="J33" s="7"/>
      <c r="K33" s="1"/>
      <c r="L33" s="7"/>
      <c r="M33" s="7"/>
      <c r="N33" s="7"/>
      <c r="O33" s="7"/>
      <c r="P33" s="7"/>
    </row>
    <row r="34" spans="2:16" ht="66.75" customHeight="1">
      <c r="B34" s="2"/>
      <c r="C34" s="2"/>
      <c r="D34" s="2"/>
      <c r="E34" s="10"/>
      <c r="F34" s="10"/>
      <c r="G34" s="1"/>
      <c r="H34" s="1"/>
      <c r="I34" s="7"/>
      <c r="J34" s="7"/>
      <c r="K34" s="1"/>
      <c r="L34" s="7"/>
      <c r="M34" s="7"/>
      <c r="N34" s="7"/>
      <c r="O34" s="7"/>
      <c r="P34" s="7"/>
    </row>
    <row r="35" spans="2:16" ht="15" customHeight="1">
      <c r="B35" s="2"/>
      <c r="C35" s="2"/>
      <c r="D35" s="2"/>
      <c r="E35" s="10"/>
      <c r="F35" s="10"/>
      <c r="G35" s="1"/>
      <c r="H35" s="1"/>
      <c r="I35" s="7"/>
      <c r="J35" s="7"/>
      <c r="K35" s="1"/>
      <c r="L35" s="7"/>
      <c r="M35" s="7"/>
      <c r="N35" s="7"/>
      <c r="O35" s="7"/>
      <c r="P35" s="7"/>
    </row>
    <row r="36" spans="2:16" ht="15" customHeight="1" thickBot="1">
      <c r="B36" s="169"/>
      <c r="C36" s="169"/>
      <c r="D36" s="169"/>
      <c r="E36" s="10"/>
      <c r="F36" s="10"/>
      <c r="G36" s="1"/>
      <c r="H36" s="1"/>
      <c r="I36" s="7"/>
      <c r="J36" s="7"/>
      <c r="K36" s="1"/>
      <c r="L36" s="7"/>
      <c r="M36" s="7"/>
      <c r="N36" s="7"/>
      <c r="O36" s="7"/>
      <c r="P36" s="7"/>
    </row>
    <row r="37" spans="2:16" ht="15" customHeight="1" thickBot="1">
      <c r="B37" s="128" t="s">
        <v>21</v>
      </c>
      <c r="C37" s="129"/>
      <c r="D37" s="129"/>
      <c r="E37" s="129"/>
      <c r="F37" s="129"/>
      <c r="G37" s="129"/>
      <c r="H37" s="130"/>
      <c r="I37" s="7"/>
      <c r="J37" s="7"/>
      <c r="K37" s="1"/>
      <c r="L37" s="7"/>
      <c r="M37" s="7"/>
      <c r="N37" s="7"/>
      <c r="O37" s="7"/>
      <c r="P37" s="7"/>
    </row>
    <row r="38" spans="2:16" ht="15" customHeight="1">
      <c r="B38" s="163" t="s">
        <v>1</v>
      </c>
      <c r="C38" s="164"/>
      <c r="D38" s="165"/>
      <c r="E38" s="59">
        <v>3</v>
      </c>
      <c r="F38" s="78"/>
      <c r="G38" s="12" t="s">
        <v>16</v>
      </c>
      <c r="H38" s="63">
        <v>0.04</v>
      </c>
      <c r="I38" s="7"/>
      <c r="J38" s="7"/>
      <c r="K38" s="1"/>
      <c r="L38" s="7"/>
      <c r="M38" s="7"/>
      <c r="N38" s="7"/>
      <c r="O38" s="7"/>
      <c r="P38" s="7"/>
    </row>
    <row r="39" spans="2:16" ht="15" customHeight="1">
      <c r="B39" s="170" t="s">
        <v>0</v>
      </c>
      <c r="C39" s="171"/>
      <c r="D39" s="172"/>
      <c r="E39" s="60">
        <v>3</v>
      </c>
      <c r="F39" s="79"/>
      <c r="G39" s="13" t="s">
        <v>17</v>
      </c>
      <c r="H39" s="64">
        <v>0.014</v>
      </c>
      <c r="I39" s="7"/>
      <c r="J39" s="7"/>
      <c r="K39" s="1"/>
      <c r="L39" s="7"/>
      <c r="M39" s="7"/>
      <c r="N39" s="7"/>
      <c r="O39" s="7"/>
      <c r="P39" s="7"/>
    </row>
    <row r="40" spans="2:16" ht="15" customHeight="1">
      <c r="B40" s="170" t="s">
        <v>14</v>
      </c>
      <c r="C40" s="171"/>
      <c r="D40" s="172"/>
      <c r="E40" s="60">
        <v>4</v>
      </c>
      <c r="F40" s="79"/>
      <c r="G40" s="13" t="s">
        <v>18</v>
      </c>
      <c r="H40" s="64">
        <v>0.05</v>
      </c>
      <c r="I40" s="7"/>
      <c r="J40" s="7"/>
      <c r="K40" s="1"/>
      <c r="L40" s="7"/>
      <c r="M40" s="7"/>
      <c r="N40" s="7"/>
      <c r="O40" s="7"/>
      <c r="P40" s="7"/>
    </row>
    <row r="41" spans="2:16" ht="15" customHeight="1">
      <c r="B41" s="170" t="s">
        <v>15</v>
      </c>
      <c r="C41" s="171"/>
      <c r="D41" s="172"/>
      <c r="E41" s="60">
        <v>4</v>
      </c>
      <c r="F41" s="79"/>
      <c r="G41" s="13" t="s">
        <v>19</v>
      </c>
      <c r="H41" s="64">
        <v>0.03</v>
      </c>
      <c r="I41" s="7"/>
      <c r="J41" s="7"/>
      <c r="K41" s="1"/>
      <c r="L41" s="7"/>
      <c r="M41" s="7"/>
      <c r="N41" s="7"/>
      <c r="O41" s="7"/>
      <c r="P41" s="7"/>
    </row>
    <row r="42" spans="2:16" ht="15" customHeight="1" thickBot="1">
      <c r="B42" s="193" t="s">
        <v>2</v>
      </c>
      <c r="C42" s="194"/>
      <c r="D42" s="195"/>
      <c r="E42" s="61">
        <v>4</v>
      </c>
      <c r="F42" s="80"/>
      <c r="G42" s="14" t="s">
        <v>20</v>
      </c>
      <c r="H42" s="65">
        <v>0.01</v>
      </c>
      <c r="I42" s="7"/>
      <c r="J42" s="7"/>
      <c r="K42" s="1"/>
      <c r="L42" s="7"/>
      <c r="M42" s="7"/>
      <c r="N42" s="7"/>
      <c r="O42" s="7"/>
      <c r="P42" s="7"/>
    </row>
    <row r="43" spans="2:16" ht="30" customHeight="1">
      <c r="B43" s="163" t="s">
        <v>30</v>
      </c>
      <c r="C43" s="164"/>
      <c r="D43" s="165"/>
      <c r="E43" s="62">
        <v>0.19</v>
      </c>
      <c r="F43" s="81"/>
      <c r="G43" s="35" t="s">
        <v>29</v>
      </c>
      <c r="H43" s="62">
        <v>0</v>
      </c>
      <c r="I43" s="7"/>
      <c r="J43" s="7"/>
      <c r="K43" s="1"/>
      <c r="L43" s="7"/>
      <c r="M43" s="7"/>
      <c r="N43" s="7"/>
      <c r="O43" s="7"/>
      <c r="P43" s="7"/>
    </row>
    <row r="44" spans="2:16" ht="15" customHeight="1">
      <c r="B44" s="170" t="s">
        <v>28</v>
      </c>
      <c r="C44" s="171"/>
      <c r="D44" s="172"/>
      <c r="E44" s="117">
        <v>335.47</v>
      </c>
      <c r="F44" s="82"/>
      <c r="G44" s="15" t="s">
        <v>3</v>
      </c>
      <c r="H44" s="117">
        <v>19.32</v>
      </c>
      <c r="I44" s="10"/>
      <c r="J44" s="10"/>
      <c r="K44" s="1"/>
      <c r="L44" s="7"/>
      <c r="M44" s="7"/>
      <c r="N44" s="7"/>
      <c r="O44" s="7"/>
      <c r="P44" s="7"/>
    </row>
    <row r="45" spans="2:16" ht="15" customHeight="1">
      <c r="B45" s="170" t="s">
        <v>91</v>
      </c>
      <c r="C45" s="171"/>
      <c r="D45" s="172"/>
      <c r="E45" s="118">
        <v>668.72</v>
      </c>
      <c r="F45" s="83"/>
      <c r="G45" s="58"/>
      <c r="H45" s="66"/>
      <c r="I45" s="10"/>
      <c r="J45" s="10"/>
      <c r="K45" s="1"/>
      <c r="L45" s="7"/>
      <c r="M45" s="7"/>
      <c r="N45" s="7"/>
      <c r="O45" s="7"/>
      <c r="P45" s="7"/>
    </row>
    <row r="46" spans="2:16" ht="15" customHeight="1" thickBot="1">
      <c r="B46" s="193" t="s">
        <v>92</v>
      </c>
      <c r="C46" s="194"/>
      <c r="D46" s="195"/>
      <c r="E46" s="118">
        <v>668.72</v>
      </c>
      <c r="F46" s="83"/>
      <c r="G46" s="58"/>
      <c r="H46" s="88"/>
      <c r="I46" s="10"/>
      <c r="J46" s="10"/>
      <c r="K46" s="1"/>
      <c r="L46" s="7"/>
      <c r="M46" s="7"/>
      <c r="N46" s="7"/>
      <c r="O46" s="7"/>
      <c r="P46" s="7"/>
    </row>
    <row r="47" spans="2:16" ht="15" customHeight="1">
      <c r="B47" s="163" t="s">
        <v>82</v>
      </c>
      <c r="C47" s="164"/>
      <c r="D47" s="165"/>
      <c r="E47" s="119">
        <v>10</v>
      </c>
      <c r="F47" s="84"/>
      <c r="G47" s="35" t="s">
        <v>83</v>
      </c>
      <c r="H47" s="67">
        <v>0.17</v>
      </c>
      <c r="I47" s="10"/>
      <c r="J47" s="10"/>
      <c r="K47" s="1"/>
      <c r="L47" s="7"/>
      <c r="M47" s="7"/>
      <c r="N47" s="7"/>
      <c r="O47" s="7"/>
      <c r="P47" s="7"/>
    </row>
    <row r="48" spans="2:16" ht="15" customHeight="1" thickBot="1">
      <c r="B48" s="160" t="s">
        <v>84</v>
      </c>
      <c r="C48" s="161"/>
      <c r="D48" s="162"/>
      <c r="E48" s="68">
        <v>0.02</v>
      </c>
      <c r="F48" s="85"/>
      <c r="G48" s="16" t="s">
        <v>86</v>
      </c>
      <c r="H48" s="68">
        <v>0</v>
      </c>
      <c r="I48" s="10"/>
      <c r="J48" s="10"/>
      <c r="K48" s="1"/>
      <c r="L48" s="7"/>
      <c r="M48" s="7"/>
      <c r="N48" s="7"/>
      <c r="O48" s="7"/>
      <c r="P48" s="7"/>
    </row>
    <row r="49" spans="2:16" ht="15" customHeight="1">
      <c r="B49" s="11"/>
      <c r="C49" s="11"/>
      <c r="D49" s="11"/>
      <c r="E49" s="10"/>
      <c r="F49" s="10"/>
      <c r="G49" s="11"/>
      <c r="H49" s="11"/>
      <c r="I49" s="10"/>
      <c r="J49" s="10"/>
      <c r="K49" s="1"/>
      <c r="L49" s="7"/>
      <c r="M49" s="7"/>
      <c r="N49" s="7"/>
      <c r="O49" s="7"/>
      <c r="P49" s="7"/>
    </row>
    <row r="50" spans="2:16" ht="15" customHeight="1" thickBot="1">
      <c r="B50" s="11"/>
      <c r="C50" s="11"/>
      <c r="D50" s="11"/>
      <c r="E50" s="17"/>
      <c r="F50" s="17"/>
      <c r="G50" s="10"/>
      <c r="H50" s="1"/>
      <c r="I50" s="7"/>
      <c r="J50" s="7"/>
      <c r="K50" s="1"/>
      <c r="L50" s="7"/>
      <c r="M50" s="7"/>
      <c r="N50" s="7"/>
      <c r="O50" s="7"/>
      <c r="P50" s="7"/>
    </row>
    <row r="51" spans="2:16" ht="15" customHeight="1" thickBot="1">
      <c r="B51" s="34" t="s">
        <v>75</v>
      </c>
      <c r="C51" s="34" t="s">
        <v>77</v>
      </c>
      <c r="D51" s="34" t="s">
        <v>76</v>
      </c>
      <c r="E51" s="34" t="s">
        <v>79</v>
      </c>
      <c r="F51" s="86"/>
      <c r="G51" s="11"/>
      <c r="H51" s="1"/>
      <c r="I51" s="7"/>
      <c r="J51" s="7"/>
      <c r="K51" s="1"/>
      <c r="L51" s="7"/>
      <c r="M51" s="7"/>
      <c r="N51" s="7"/>
      <c r="O51" s="7"/>
      <c r="P51" s="7"/>
    </row>
    <row r="52" spans="2:16" ht="15" customHeight="1">
      <c r="B52" s="37" t="s">
        <v>36</v>
      </c>
      <c r="C52" s="43">
        <v>1</v>
      </c>
      <c r="D52" s="38" t="s">
        <v>58</v>
      </c>
      <c r="E52" s="55">
        <v>0</v>
      </c>
      <c r="F52" s="87"/>
      <c r="G52" s="11"/>
      <c r="H52" s="1"/>
      <c r="I52" s="7"/>
      <c r="J52" s="7"/>
      <c r="K52" s="1"/>
      <c r="L52" s="7"/>
      <c r="M52" s="7"/>
      <c r="N52" s="7"/>
      <c r="O52" s="7"/>
      <c r="P52" s="7"/>
    </row>
    <row r="53" spans="2:16" ht="15" customHeight="1">
      <c r="B53" s="39" t="s">
        <v>37</v>
      </c>
      <c r="C53" s="44">
        <v>2</v>
      </c>
      <c r="D53" s="39" t="s">
        <v>59</v>
      </c>
      <c r="E53" s="56">
        <v>0.01</v>
      </c>
      <c r="F53" s="87"/>
      <c r="G53" s="18"/>
      <c r="H53" s="8"/>
      <c r="I53" s="19"/>
      <c r="J53" s="19"/>
      <c r="K53" s="20"/>
      <c r="L53" s="21"/>
      <c r="M53" s="7"/>
      <c r="N53" s="7"/>
      <c r="O53" s="7"/>
      <c r="P53" s="7"/>
    </row>
    <row r="54" spans="2:16" ht="15" customHeight="1">
      <c r="B54" s="39" t="s">
        <v>38</v>
      </c>
      <c r="C54" s="44">
        <v>3</v>
      </c>
      <c r="D54" s="39" t="s">
        <v>60</v>
      </c>
      <c r="E54" s="56">
        <v>0.02</v>
      </c>
      <c r="F54" s="87"/>
      <c r="G54" s="7"/>
      <c r="H54" s="22"/>
      <c r="I54" s="23"/>
      <c r="J54" s="23"/>
      <c r="K54" s="24"/>
      <c r="L54" s="21"/>
      <c r="M54" s="7"/>
      <c r="N54" s="7"/>
      <c r="O54" s="7"/>
      <c r="P54" s="7"/>
    </row>
    <row r="55" spans="2:16" ht="15" customHeight="1">
      <c r="B55" s="40" t="s">
        <v>39</v>
      </c>
      <c r="C55" s="44">
        <v>4</v>
      </c>
      <c r="D55" s="39" t="s">
        <v>61</v>
      </c>
      <c r="E55" s="56">
        <v>0.03</v>
      </c>
      <c r="F55" s="87"/>
      <c r="G55" s="7"/>
      <c r="H55" s="22"/>
      <c r="I55" s="23"/>
      <c r="J55" s="23"/>
      <c r="K55" s="24"/>
      <c r="L55" s="21"/>
      <c r="M55" s="7"/>
      <c r="N55" s="7"/>
      <c r="O55" s="7"/>
      <c r="P55" s="7"/>
    </row>
    <row r="56" spans="2:16" ht="15" customHeight="1">
      <c r="B56" s="40" t="s">
        <v>40</v>
      </c>
      <c r="C56" s="44">
        <v>5</v>
      </c>
      <c r="D56" s="39" t="s">
        <v>62</v>
      </c>
      <c r="E56" s="56">
        <v>0.04</v>
      </c>
      <c r="F56" s="87"/>
      <c r="G56" s="7"/>
      <c r="H56" s="22"/>
      <c r="I56" s="23"/>
      <c r="J56" s="23"/>
      <c r="K56" s="24"/>
      <c r="L56" s="21"/>
      <c r="M56" s="7"/>
      <c r="N56" s="7"/>
      <c r="O56" s="7"/>
      <c r="P56" s="7"/>
    </row>
    <row r="57" spans="2:16" ht="15" customHeight="1">
      <c r="B57" s="40" t="s">
        <v>41</v>
      </c>
      <c r="C57" s="44">
        <v>6</v>
      </c>
      <c r="D57" s="39" t="s">
        <v>63</v>
      </c>
      <c r="E57" s="56">
        <v>0.05</v>
      </c>
      <c r="F57" s="87"/>
      <c r="G57" s="7"/>
      <c r="H57" s="22"/>
      <c r="I57" s="23"/>
      <c r="J57" s="23"/>
      <c r="K57" s="24"/>
      <c r="L57" s="21"/>
      <c r="M57" s="7"/>
      <c r="N57" s="7"/>
      <c r="O57" s="7"/>
      <c r="P57" s="7"/>
    </row>
    <row r="58" spans="2:16" ht="15" customHeight="1">
      <c r="B58" s="40" t="s">
        <v>42</v>
      </c>
      <c r="C58" s="44">
        <v>7</v>
      </c>
      <c r="D58" s="39" t="s">
        <v>64</v>
      </c>
      <c r="E58" s="56">
        <v>0.06</v>
      </c>
      <c r="F58" s="87"/>
      <c r="G58" s="7"/>
      <c r="H58" s="21"/>
      <c r="I58" s="7"/>
      <c r="J58" s="7"/>
      <c r="K58" s="2"/>
      <c r="L58" s="21"/>
      <c r="M58" s="7"/>
      <c r="N58" s="7"/>
      <c r="O58" s="7"/>
      <c r="P58" s="7"/>
    </row>
    <row r="59" spans="2:16" ht="15" customHeight="1">
      <c r="B59" s="40" t="s">
        <v>43</v>
      </c>
      <c r="C59" s="44">
        <v>8</v>
      </c>
      <c r="D59" s="39" t="s">
        <v>65</v>
      </c>
      <c r="E59" s="56">
        <v>0.07</v>
      </c>
      <c r="F59" s="87"/>
      <c r="G59" s="25"/>
      <c r="H59" s="10"/>
      <c r="I59" s="10"/>
      <c r="J59" s="10"/>
      <c r="K59" s="2"/>
      <c r="L59" s="21"/>
      <c r="M59" s="7"/>
      <c r="N59" s="7"/>
      <c r="O59" s="7"/>
      <c r="P59" s="7"/>
    </row>
    <row r="60" spans="2:16" ht="15" customHeight="1">
      <c r="B60" s="40" t="s">
        <v>44</v>
      </c>
      <c r="C60" s="44">
        <v>9</v>
      </c>
      <c r="D60" s="39" t="s">
        <v>66</v>
      </c>
      <c r="E60" s="56">
        <v>0.08</v>
      </c>
      <c r="F60" s="87"/>
      <c r="G60" s="25"/>
      <c r="H60" s="10"/>
      <c r="I60" s="10"/>
      <c r="J60" s="10"/>
      <c r="K60" s="2"/>
      <c r="L60" s="21"/>
      <c r="M60" s="7"/>
      <c r="N60" s="7"/>
      <c r="O60" s="7"/>
      <c r="P60" s="7"/>
    </row>
    <row r="61" spans="2:16" ht="15" customHeight="1">
      <c r="B61" s="40" t="s">
        <v>45</v>
      </c>
      <c r="C61" s="44">
        <v>10</v>
      </c>
      <c r="D61" s="39" t="s">
        <v>67</v>
      </c>
      <c r="E61" s="56">
        <v>0.09</v>
      </c>
      <c r="F61" s="87"/>
      <c r="G61" s="25"/>
      <c r="H61" s="10"/>
      <c r="I61" s="10"/>
      <c r="J61" s="10"/>
      <c r="K61" s="2"/>
      <c r="L61" s="21"/>
      <c r="M61" s="7"/>
      <c r="N61" s="7"/>
      <c r="O61" s="7"/>
      <c r="P61" s="7"/>
    </row>
    <row r="62" spans="2:16" ht="15" customHeight="1">
      <c r="B62" s="40" t="s">
        <v>46</v>
      </c>
      <c r="C62" s="44">
        <v>11</v>
      </c>
      <c r="D62" s="39" t="s">
        <v>68</v>
      </c>
      <c r="E62" s="56">
        <v>0.1</v>
      </c>
      <c r="F62" s="87"/>
      <c r="G62" s="25"/>
      <c r="H62" s="10"/>
      <c r="I62" s="10"/>
      <c r="J62" s="10"/>
      <c r="K62" s="2"/>
      <c r="L62" s="21"/>
      <c r="M62" s="7"/>
      <c r="N62" s="7"/>
      <c r="O62" s="7"/>
      <c r="P62" s="7"/>
    </row>
    <row r="63" spans="2:16" ht="15" customHeight="1">
      <c r="B63" s="40" t="s">
        <v>47</v>
      </c>
      <c r="C63" s="44">
        <v>12</v>
      </c>
      <c r="D63" s="39" t="s">
        <v>69</v>
      </c>
      <c r="E63" s="56">
        <v>0.11</v>
      </c>
      <c r="F63" s="87"/>
      <c r="G63" s="26"/>
      <c r="H63" s="27"/>
      <c r="I63" s="27"/>
      <c r="J63" s="27"/>
      <c r="K63" s="2"/>
      <c r="L63" s="21"/>
      <c r="M63" s="7"/>
      <c r="N63" s="7"/>
      <c r="O63" s="7"/>
      <c r="P63" s="7"/>
    </row>
    <row r="64" spans="2:16" ht="15" customHeight="1">
      <c r="B64" s="40" t="s">
        <v>48</v>
      </c>
      <c r="C64" s="44">
        <v>13</v>
      </c>
      <c r="D64" s="39" t="s">
        <v>70</v>
      </c>
      <c r="E64" s="56">
        <v>0.12</v>
      </c>
      <c r="F64" s="87"/>
      <c r="G64" s="26"/>
      <c r="H64" s="27"/>
      <c r="I64" s="27"/>
      <c r="J64" s="27"/>
      <c r="K64" s="2"/>
      <c r="L64" s="21"/>
      <c r="M64" s="7"/>
      <c r="N64" s="7"/>
      <c r="O64" s="7"/>
      <c r="P64" s="7"/>
    </row>
    <row r="65" spans="2:16" ht="15" customHeight="1">
      <c r="B65" s="40" t="s">
        <v>49</v>
      </c>
      <c r="C65" s="44">
        <v>14</v>
      </c>
      <c r="D65" s="39" t="s">
        <v>71</v>
      </c>
      <c r="E65" s="56">
        <v>0.13</v>
      </c>
      <c r="G65" s="26"/>
      <c r="H65" s="27"/>
      <c r="I65" s="27"/>
      <c r="J65" s="27"/>
      <c r="K65" s="2"/>
      <c r="L65" s="21"/>
      <c r="M65" s="7"/>
      <c r="N65" s="7"/>
      <c r="O65" s="7"/>
      <c r="P65" s="7"/>
    </row>
    <row r="66" spans="2:13" ht="15" customHeight="1">
      <c r="B66" s="40" t="s">
        <v>50</v>
      </c>
      <c r="C66" s="44">
        <v>15</v>
      </c>
      <c r="D66" s="39" t="s">
        <v>72</v>
      </c>
      <c r="E66" s="56">
        <v>0.14</v>
      </c>
      <c r="G66" s="7"/>
      <c r="H66" s="7"/>
      <c r="I66" s="7"/>
      <c r="J66" s="7"/>
      <c r="K66" s="2"/>
      <c r="L66" s="21"/>
      <c r="M66" s="7"/>
    </row>
    <row r="67" spans="2:13" ht="15" customHeight="1">
      <c r="B67" s="40" t="s">
        <v>51</v>
      </c>
      <c r="C67" s="44">
        <v>16</v>
      </c>
      <c r="D67" s="39" t="s">
        <v>73</v>
      </c>
      <c r="E67" s="56">
        <v>0.15</v>
      </c>
      <c r="G67" s="7"/>
      <c r="H67" s="7"/>
      <c r="I67" s="7"/>
      <c r="J67" s="7"/>
      <c r="K67" s="2"/>
      <c r="L67" s="21"/>
      <c r="M67" s="7"/>
    </row>
    <row r="68" spans="2:13" ht="15" customHeight="1" thickBot="1">
      <c r="B68" s="40" t="s">
        <v>52</v>
      </c>
      <c r="C68" s="44">
        <v>17</v>
      </c>
      <c r="D68" s="41" t="s">
        <v>74</v>
      </c>
      <c r="E68" s="56">
        <v>0.16</v>
      </c>
      <c r="G68" s="24"/>
      <c r="H68" s="24"/>
      <c r="I68" s="7"/>
      <c r="J68" s="7"/>
      <c r="K68" s="21"/>
      <c r="L68" s="7"/>
      <c r="M68" s="7"/>
    </row>
    <row r="69" spans="2:13" ht="15" customHeight="1">
      <c r="B69" s="40" t="s">
        <v>53</v>
      </c>
      <c r="C69" s="44">
        <v>18</v>
      </c>
      <c r="D69" s="2"/>
      <c r="E69" s="56">
        <v>0.17</v>
      </c>
      <c r="F69" s="28"/>
      <c r="G69" s="7"/>
      <c r="H69" s="7"/>
      <c r="I69" s="7"/>
      <c r="J69" s="7"/>
      <c r="K69" s="7"/>
      <c r="L69" s="7"/>
      <c r="M69" s="7"/>
    </row>
    <row r="70" spans="2:5" ht="15" customHeight="1">
      <c r="B70" s="40" t="s">
        <v>54</v>
      </c>
      <c r="C70" s="44">
        <v>19</v>
      </c>
      <c r="E70" s="56">
        <v>0.18</v>
      </c>
    </row>
    <row r="71" spans="2:13" ht="15" customHeight="1">
      <c r="B71" s="40" t="s">
        <v>55</v>
      </c>
      <c r="C71" s="44">
        <v>20</v>
      </c>
      <c r="D71" s="2"/>
      <c r="E71" s="56">
        <v>0.19</v>
      </c>
      <c r="F71" s="28"/>
      <c r="G71" s="7"/>
      <c r="H71" s="7"/>
      <c r="I71" s="7"/>
      <c r="J71" s="7"/>
      <c r="K71" s="7"/>
      <c r="L71" s="7"/>
      <c r="M71" s="7"/>
    </row>
    <row r="72" spans="2:13" ht="15" customHeight="1" thickBot="1">
      <c r="B72" s="42" t="s">
        <v>56</v>
      </c>
      <c r="C72" s="45">
        <v>21</v>
      </c>
      <c r="D72" s="2"/>
      <c r="E72" s="56">
        <v>0.2</v>
      </c>
      <c r="F72" s="29"/>
      <c r="G72" s="7"/>
      <c r="H72" s="7"/>
      <c r="I72" s="7"/>
      <c r="J72" s="7"/>
      <c r="K72" s="7"/>
      <c r="L72" s="7"/>
      <c r="M72" s="7"/>
    </row>
    <row r="73" spans="2:13" ht="15">
      <c r="B73" s="2"/>
      <c r="C73" s="2"/>
      <c r="D73" s="2"/>
      <c r="E73" s="56">
        <v>0.23</v>
      </c>
      <c r="F73" s="24"/>
      <c r="G73" s="21"/>
      <c r="H73" s="21"/>
      <c r="I73" s="7"/>
      <c r="J73" s="7"/>
      <c r="K73" s="7"/>
      <c r="L73" s="7"/>
      <c r="M73" s="7"/>
    </row>
    <row r="74" spans="2:13" ht="15">
      <c r="B74" s="2"/>
      <c r="C74" s="2"/>
      <c r="D74" s="2"/>
      <c r="E74" s="56">
        <v>0.25</v>
      </c>
      <c r="F74" s="24"/>
      <c r="G74" s="21"/>
      <c r="H74" s="7"/>
      <c r="I74" s="7"/>
      <c r="J74" s="7"/>
      <c r="K74" s="7"/>
      <c r="L74" s="7"/>
      <c r="M74" s="7"/>
    </row>
    <row r="75" spans="2:13" ht="15">
      <c r="B75" s="2"/>
      <c r="C75" s="2"/>
      <c r="D75" s="2"/>
      <c r="E75" s="56">
        <v>0.28</v>
      </c>
      <c r="F75" s="24"/>
      <c r="G75" s="7"/>
      <c r="H75" s="7"/>
      <c r="I75" s="7"/>
      <c r="J75" s="7"/>
      <c r="K75" s="7"/>
      <c r="L75" s="7"/>
      <c r="M75" s="7"/>
    </row>
    <row r="76" spans="2:13" ht="15.75" thickBot="1">
      <c r="B76" s="2"/>
      <c r="C76" s="2"/>
      <c r="D76" s="2"/>
      <c r="E76" s="57">
        <v>0.3</v>
      </c>
      <c r="F76" s="24"/>
      <c r="G76" s="7"/>
      <c r="H76" s="7"/>
      <c r="I76" s="7"/>
      <c r="J76" s="7"/>
      <c r="K76" s="7"/>
      <c r="L76" s="7"/>
      <c r="M76" s="7"/>
    </row>
    <row r="77" spans="2:13" ht="15">
      <c r="B77" s="2"/>
      <c r="C77" s="2"/>
      <c r="D77" s="2"/>
      <c r="E77" s="87"/>
      <c r="F77" s="24"/>
      <c r="G77" s="21"/>
      <c r="H77" s="7"/>
      <c r="I77" s="7"/>
      <c r="J77" s="7"/>
      <c r="K77" s="7"/>
      <c r="L77" s="7"/>
      <c r="M77" s="7"/>
    </row>
    <row r="78" spans="2:13" ht="14.25">
      <c r="B78" s="2"/>
      <c r="C78" s="2"/>
      <c r="D78" s="2"/>
      <c r="E78" s="24"/>
      <c r="F78" s="24"/>
      <c r="G78" s="7"/>
      <c r="H78" s="7"/>
      <c r="I78" s="7"/>
      <c r="J78" s="7"/>
      <c r="K78" s="7"/>
      <c r="L78" s="7"/>
      <c r="M78" s="7"/>
    </row>
    <row r="79" spans="2:13" ht="14.25">
      <c r="B79" s="2"/>
      <c r="C79" s="2"/>
      <c r="D79" s="2"/>
      <c r="E79" s="24"/>
      <c r="F79" s="24"/>
      <c r="G79" s="7"/>
      <c r="H79" s="7"/>
      <c r="I79" s="7"/>
      <c r="J79" s="7"/>
      <c r="K79" s="7"/>
      <c r="L79" s="7"/>
      <c r="M79" s="7"/>
    </row>
    <row r="80" spans="2:13" ht="14.2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  <c r="M80" s="7"/>
    </row>
    <row r="81" spans="2:13" ht="14.25">
      <c r="B81" s="2"/>
      <c r="C81" s="2"/>
      <c r="D81" s="2"/>
      <c r="E81" s="7"/>
      <c r="F81" s="7"/>
      <c r="G81" s="21"/>
      <c r="H81" s="7"/>
      <c r="I81" s="21"/>
      <c r="J81" s="21"/>
      <c r="K81" s="7"/>
      <c r="L81" s="7"/>
      <c r="M81" s="7"/>
    </row>
    <row r="82" spans="2:13" ht="14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2:13" ht="14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ht="14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ht="14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ht="14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ht="14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4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4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4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4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4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4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4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4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4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4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4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4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4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4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4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4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4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4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4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4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4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4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4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4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4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4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4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4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4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4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4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4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4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4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4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4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4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4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4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4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4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4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4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4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4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4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4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4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4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4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4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4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4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4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4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4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4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4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4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4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4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</sheetData>
  <sheetProtection password="F329" sheet="1" objects="1" scenarios="1"/>
  <mergeCells count="56">
    <mergeCell ref="B46:D46"/>
    <mergeCell ref="B45:D45"/>
    <mergeCell ref="I19:J19"/>
    <mergeCell ref="E21:F21"/>
    <mergeCell ref="G21:J21"/>
    <mergeCell ref="H29:J29"/>
    <mergeCell ref="E29:G29"/>
    <mergeCell ref="B28:D28"/>
    <mergeCell ref="E27:G27"/>
    <mergeCell ref="B19:F19"/>
    <mergeCell ref="B2:C2"/>
    <mergeCell ref="B40:D40"/>
    <mergeCell ref="B29:D29"/>
    <mergeCell ref="B21:D21"/>
    <mergeCell ref="B15:C15"/>
    <mergeCell ref="B27:D27"/>
    <mergeCell ref="B8:C8"/>
    <mergeCell ref="F3:G3"/>
    <mergeCell ref="B44:D44"/>
    <mergeCell ref="B42:D42"/>
    <mergeCell ref="G6:H6"/>
    <mergeCell ref="B43:D43"/>
    <mergeCell ref="H28:J28"/>
    <mergeCell ref="G19:H19"/>
    <mergeCell ref="G17:H17"/>
    <mergeCell ref="B38:D38"/>
    <mergeCell ref="B39:D39"/>
    <mergeCell ref="H27:J27"/>
    <mergeCell ref="I5:J5"/>
    <mergeCell ref="B25:D25"/>
    <mergeCell ref="B24:D24"/>
    <mergeCell ref="G13:H13"/>
    <mergeCell ref="G15:H15"/>
    <mergeCell ref="F24:G24"/>
    <mergeCell ref="F25:G25"/>
    <mergeCell ref="G14:H14"/>
    <mergeCell ref="B48:D48"/>
    <mergeCell ref="B47:D47"/>
    <mergeCell ref="B7:C7"/>
    <mergeCell ref="G7:H7"/>
    <mergeCell ref="B36:D36"/>
    <mergeCell ref="B41:D41"/>
    <mergeCell ref="B9:D9"/>
    <mergeCell ref="E28:G28"/>
    <mergeCell ref="G9:H9"/>
    <mergeCell ref="G10:H10"/>
    <mergeCell ref="B1:G1"/>
    <mergeCell ref="B3:C3"/>
    <mergeCell ref="G12:H12"/>
    <mergeCell ref="G11:H11"/>
    <mergeCell ref="D2:E2"/>
    <mergeCell ref="D3:E3"/>
    <mergeCell ref="B6:D6"/>
    <mergeCell ref="G8:H8"/>
    <mergeCell ref="E5:F5"/>
    <mergeCell ref="F2:G2"/>
  </mergeCells>
  <dataValidations count="7">
    <dataValidation type="list" allowBlank="1" showInputMessage="1" showErrorMessage="1" sqref="H24 H2">
      <formula1>"áno,nie"</formula1>
    </dataValidation>
    <dataValidation type="list" allowBlank="1" showInputMessage="1" showErrorMessage="1" sqref="H16">
      <formula1>"0,5,0,6,1,1,2"</formula1>
    </dataValidation>
    <dataValidation type="list" allowBlank="1" showInputMessage="1" showErrorMessage="1" sqref="D2">
      <formula1>$B$52:$B$72</formula1>
    </dataValidation>
    <dataValidation type="list" allowBlank="1" showInputMessage="1" showErrorMessage="1" sqref="D3:E3">
      <formula1>$D$52:$D$68</formula1>
    </dataValidation>
    <dataValidation type="list" allowBlank="1" showInputMessage="1" error="Maximálny príplatok je 30%&#10;" sqref="D8">
      <formula1>$E$52:$E$76</formula1>
    </dataValidation>
    <dataValidation type="whole" allowBlank="1" showInputMessage="1" showErrorMessage="1" sqref="E24">
      <formula1>0</formula1>
      <formula2>35</formula2>
    </dataValidation>
    <dataValidation type="list" allowBlank="1" showInputMessage="1" showErrorMessage="1" sqref="D15:D17">
      <formula1>"uplatniť,neuplatniť"</formula1>
    </dataValidation>
  </dataValidations>
  <printOptions/>
  <pageMargins left="0.75" right="0.75" top="1" bottom="1" header="0.4921259845" footer="0.4921259845"/>
  <pageSetup blackAndWhite="1"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SheetLayoutView="100" zoomScalePageLayoutView="0" workbookViewId="0" topLeftCell="A1">
      <selection activeCell="N24" sqref="N24"/>
    </sheetView>
  </sheetViews>
  <sheetFormatPr defaultColWidth="7.09765625" defaultRowHeight="15"/>
  <cols>
    <col min="1" max="1" width="5.09765625" style="52" customWidth="1"/>
    <col min="2" max="3" width="4.3984375" style="52" customWidth="1"/>
    <col min="4" max="4" width="4.296875" style="52" customWidth="1"/>
    <col min="5" max="6" width="4.8984375" style="52" customWidth="1"/>
    <col min="7" max="7" width="5" style="52" customWidth="1"/>
    <col min="8" max="8" width="4.8984375" style="52" customWidth="1"/>
    <col min="9" max="10" width="5" style="52" customWidth="1"/>
    <col min="11" max="14" width="4.8984375" style="52" customWidth="1"/>
    <col min="15" max="16" width="5" style="52" customWidth="1"/>
    <col min="17" max="20" width="4.8984375" style="52" customWidth="1"/>
    <col min="21" max="21" width="5" style="52" customWidth="1"/>
    <col min="22" max="22" width="5.19921875" style="52" customWidth="1"/>
    <col min="23" max="16384" width="7.09765625" style="52" customWidth="1"/>
  </cols>
  <sheetData>
    <row r="1" spans="1:23" ht="113.25" customHeight="1">
      <c r="A1" s="50" t="s">
        <v>57</v>
      </c>
      <c r="B1" s="32" t="s">
        <v>36</v>
      </c>
      <c r="C1" s="32" t="s">
        <v>37</v>
      </c>
      <c r="D1" s="32" t="s">
        <v>38</v>
      </c>
      <c r="E1" s="32" t="s">
        <v>39</v>
      </c>
      <c r="F1" s="32" t="s">
        <v>40</v>
      </c>
      <c r="G1" s="32" t="s">
        <v>41</v>
      </c>
      <c r="H1" s="32" t="s">
        <v>42</v>
      </c>
      <c r="I1" s="32" t="s">
        <v>43</v>
      </c>
      <c r="J1" s="32" t="s">
        <v>44</v>
      </c>
      <c r="K1" s="32" t="s">
        <v>45</v>
      </c>
      <c r="L1" s="32" t="s">
        <v>46</v>
      </c>
      <c r="M1" s="32" t="s">
        <v>47</v>
      </c>
      <c r="N1" s="32" t="s">
        <v>48</v>
      </c>
      <c r="O1" s="32" t="s">
        <v>49</v>
      </c>
      <c r="P1" s="32" t="s">
        <v>50</v>
      </c>
      <c r="Q1" s="32" t="s">
        <v>51</v>
      </c>
      <c r="R1" s="32" t="s">
        <v>52</v>
      </c>
      <c r="S1" s="32" t="s">
        <v>53</v>
      </c>
      <c r="T1" s="32" t="s">
        <v>54</v>
      </c>
      <c r="U1" s="32" t="s">
        <v>55</v>
      </c>
      <c r="V1" s="33" t="s">
        <v>56</v>
      </c>
      <c r="W1" s="51"/>
    </row>
    <row r="2" spans="1:23" ht="15">
      <c r="A2" s="53" t="s">
        <v>58</v>
      </c>
      <c r="B2" s="92">
        <v>592</v>
      </c>
      <c r="C2" s="92">
        <v>636</v>
      </c>
      <c r="D2" s="92">
        <v>680.5</v>
      </c>
      <c r="E2" s="92">
        <v>730</v>
      </c>
      <c r="F2" s="92">
        <v>796.5</v>
      </c>
      <c r="G2" s="92">
        <v>863</v>
      </c>
      <c r="H2" s="92">
        <v>929</v>
      </c>
      <c r="I2" s="92">
        <v>995</v>
      </c>
      <c r="J2" s="92">
        <v>801.5</v>
      </c>
      <c r="K2" s="92">
        <v>896</v>
      </c>
      <c r="L2" s="92">
        <v>990</v>
      </c>
      <c r="M2" s="92">
        <v>906.5</v>
      </c>
      <c r="N2" s="92">
        <v>1001</v>
      </c>
      <c r="O2" s="92">
        <v>1095</v>
      </c>
      <c r="P2" s="92">
        <v>1188</v>
      </c>
      <c r="Q2" s="92">
        <v>1282</v>
      </c>
      <c r="R2" s="92">
        <v>1376</v>
      </c>
      <c r="S2" s="92">
        <v>1514</v>
      </c>
      <c r="T2" s="92">
        <v>1658</v>
      </c>
      <c r="U2" s="92">
        <v>1796</v>
      </c>
      <c r="V2" s="93">
        <v>1945</v>
      </c>
      <c r="W2" s="51"/>
    </row>
    <row r="3" spans="1:23" ht="15">
      <c r="A3" s="53" t="s">
        <v>59</v>
      </c>
      <c r="B3" s="92">
        <v>613</v>
      </c>
      <c r="C3" s="92">
        <v>659</v>
      </c>
      <c r="D3" s="92">
        <v>704</v>
      </c>
      <c r="E3" s="92">
        <v>756</v>
      </c>
      <c r="F3" s="92">
        <v>824.5</v>
      </c>
      <c r="G3" s="92">
        <v>893</v>
      </c>
      <c r="H3" s="92">
        <v>961.5</v>
      </c>
      <c r="I3" s="92">
        <v>1030.5</v>
      </c>
      <c r="J3" s="92">
        <v>830</v>
      </c>
      <c r="K3" s="92">
        <v>927.5</v>
      </c>
      <c r="L3" s="92">
        <v>1025</v>
      </c>
      <c r="M3" s="92">
        <v>938.5</v>
      </c>
      <c r="N3" s="92">
        <v>1036.5</v>
      </c>
      <c r="O3" s="92">
        <v>1133</v>
      </c>
      <c r="P3" s="92">
        <v>1230</v>
      </c>
      <c r="Q3" s="92">
        <v>1327.5</v>
      </c>
      <c r="R3" s="92">
        <v>1425</v>
      </c>
      <c r="S3" s="92">
        <v>1567.5</v>
      </c>
      <c r="T3" s="92">
        <v>1716</v>
      </c>
      <c r="U3" s="92">
        <v>1858.5</v>
      </c>
      <c r="V3" s="93">
        <v>2012.5</v>
      </c>
      <c r="W3" s="51"/>
    </row>
    <row r="4" spans="1:23" ht="15">
      <c r="A4" s="53" t="s">
        <v>60</v>
      </c>
      <c r="B4" s="92">
        <v>634</v>
      </c>
      <c r="C4" s="92">
        <v>681</v>
      </c>
      <c r="D4" s="92">
        <v>728</v>
      </c>
      <c r="E4" s="92">
        <v>781.5</v>
      </c>
      <c r="F4" s="92">
        <v>852</v>
      </c>
      <c r="G4" s="92">
        <v>922.5</v>
      </c>
      <c r="H4" s="92">
        <v>994</v>
      </c>
      <c r="I4" s="92">
        <v>1065.5</v>
      </c>
      <c r="J4" s="92">
        <v>857.5</v>
      </c>
      <c r="K4" s="92">
        <v>958.5</v>
      </c>
      <c r="L4" s="92">
        <v>1059</v>
      </c>
      <c r="M4" s="92">
        <v>970.5</v>
      </c>
      <c r="N4" s="92">
        <v>1071</v>
      </c>
      <c r="O4" s="92">
        <v>1172</v>
      </c>
      <c r="P4" s="92">
        <v>1272</v>
      </c>
      <c r="Q4" s="92">
        <v>1372.5</v>
      </c>
      <c r="R4" s="92">
        <v>1472.5</v>
      </c>
      <c r="S4" s="92">
        <v>1620.5</v>
      </c>
      <c r="T4" s="92">
        <v>1774</v>
      </c>
      <c r="U4" s="92">
        <v>1922</v>
      </c>
      <c r="V4" s="93">
        <v>2081.5</v>
      </c>
      <c r="W4" s="51"/>
    </row>
    <row r="5" spans="1:23" ht="15">
      <c r="A5" s="53" t="s">
        <v>61</v>
      </c>
      <c r="B5" s="92">
        <v>654</v>
      </c>
      <c r="C5" s="92">
        <v>703</v>
      </c>
      <c r="D5" s="92">
        <v>751.5</v>
      </c>
      <c r="E5" s="92">
        <v>807</v>
      </c>
      <c r="F5" s="92">
        <v>880.5</v>
      </c>
      <c r="G5" s="92">
        <v>953</v>
      </c>
      <c r="H5" s="92">
        <v>1027</v>
      </c>
      <c r="I5" s="92">
        <v>1099.5</v>
      </c>
      <c r="J5" s="92">
        <v>886</v>
      </c>
      <c r="K5" s="92">
        <v>990.5</v>
      </c>
      <c r="L5" s="92">
        <v>1094.5</v>
      </c>
      <c r="M5" s="92">
        <v>1002</v>
      </c>
      <c r="N5" s="92">
        <v>1106</v>
      </c>
      <c r="O5" s="92">
        <v>1210</v>
      </c>
      <c r="P5" s="92">
        <v>1313</v>
      </c>
      <c r="Q5" s="92">
        <v>1417</v>
      </c>
      <c r="R5" s="92">
        <v>1521</v>
      </c>
      <c r="S5" s="92">
        <v>1673.5</v>
      </c>
      <c r="T5" s="92">
        <v>1832.5</v>
      </c>
      <c r="U5" s="92">
        <v>1984.5</v>
      </c>
      <c r="V5" s="93">
        <v>2149</v>
      </c>
      <c r="W5" s="51"/>
    </row>
    <row r="6" spans="1:23" ht="15">
      <c r="A6" s="53" t="s">
        <v>62</v>
      </c>
      <c r="B6" s="92">
        <v>675</v>
      </c>
      <c r="C6" s="92">
        <v>725.5</v>
      </c>
      <c r="D6" s="92">
        <v>776</v>
      </c>
      <c r="E6" s="92">
        <v>832.5</v>
      </c>
      <c r="F6" s="92">
        <v>907.5</v>
      </c>
      <c r="G6" s="92">
        <v>983</v>
      </c>
      <c r="H6" s="92">
        <v>1058.5</v>
      </c>
      <c r="I6" s="92">
        <v>1134.5</v>
      </c>
      <c r="J6" s="92">
        <v>914.5</v>
      </c>
      <c r="K6" s="92">
        <v>1021.5</v>
      </c>
      <c r="L6" s="92">
        <v>1129</v>
      </c>
      <c r="M6" s="92">
        <v>1033.5</v>
      </c>
      <c r="N6" s="92">
        <v>1141</v>
      </c>
      <c r="O6" s="92">
        <v>1248</v>
      </c>
      <c r="P6" s="92">
        <v>1354.5</v>
      </c>
      <c r="Q6" s="92">
        <v>1461.5</v>
      </c>
      <c r="R6" s="92">
        <v>1568.5</v>
      </c>
      <c r="S6" s="92">
        <v>1726.5</v>
      </c>
      <c r="T6" s="92">
        <v>1890.5</v>
      </c>
      <c r="U6" s="92">
        <v>2047</v>
      </c>
      <c r="V6" s="93">
        <v>2217.5</v>
      </c>
      <c r="W6" s="51"/>
    </row>
    <row r="7" spans="1:23" ht="15">
      <c r="A7" s="53" t="s">
        <v>63</v>
      </c>
      <c r="B7" s="92">
        <v>696</v>
      </c>
      <c r="C7" s="92">
        <v>747.5</v>
      </c>
      <c r="D7" s="92">
        <v>799.5</v>
      </c>
      <c r="E7" s="92">
        <v>857.5</v>
      </c>
      <c r="F7" s="92">
        <v>936</v>
      </c>
      <c r="G7" s="92">
        <v>1013.5</v>
      </c>
      <c r="H7" s="92">
        <v>1091.5</v>
      </c>
      <c r="I7" s="92">
        <v>1169.5</v>
      </c>
      <c r="J7" s="92">
        <v>942</v>
      </c>
      <c r="K7" s="92">
        <v>1052.5</v>
      </c>
      <c r="L7" s="92">
        <v>1163.5</v>
      </c>
      <c r="M7" s="92">
        <v>1033.5</v>
      </c>
      <c r="N7" s="92">
        <v>1176</v>
      </c>
      <c r="O7" s="92">
        <v>1286.5</v>
      </c>
      <c r="P7" s="92">
        <v>1396.5</v>
      </c>
      <c r="Q7" s="92">
        <v>1507</v>
      </c>
      <c r="R7" s="92">
        <v>1617</v>
      </c>
      <c r="S7" s="92">
        <v>1779.5</v>
      </c>
      <c r="T7" s="92">
        <v>1948</v>
      </c>
      <c r="U7" s="92">
        <v>2110</v>
      </c>
      <c r="V7" s="93">
        <v>2285.5</v>
      </c>
      <c r="W7" s="51"/>
    </row>
    <row r="8" spans="1:23" ht="15">
      <c r="A8" s="53" t="s">
        <v>64</v>
      </c>
      <c r="B8" s="92">
        <v>696</v>
      </c>
      <c r="C8" s="92">
        <v>769.5</v>
      </c>
      <c r="D8" s="92">
        <v>823</v>
      </c>
      <c r="E8" s="92">
        <v>884</v>
      </c>
      <c r="F8" s="92">
        <v>964</v>
      </c>
      <c r="G8" s="92">
        <v>1043.5</v>
      </c>
      <c r="H8" s="92">
        <v>1124</v>
      </c>
      <c r="I8" s="92">
        <v>1204</v>
      </c>
      <c r="J8" s="92">
        <v>970.5</v>
      </c>
      <c r="K8" s="92">
        <v>1084</v>
      </c>
      <c r="L8" s="92">
        <v>1197.5</v>
      </c>
      <c r="M8" s="92">
        <v>1033.5</v>
      </c>
      <c r="N8" s="92">
        <v>1211.5</v>
      </c>
      <c r="O8" s="92">
        <v>1324.5</v>
      </c>
      <c r="P8" s="92">
        <v>1437.5</v>
      </c>
      <c r="Q8" s="92">
        <v>1551.5</v>
      </c>
      <c r="R8" s="92">
        <v>1664.5</v>
      </c>
      <c r="S8" s="92">
        <v>1832.5</v>
      </c>
      <c r="T8" s="92">
        <v>2006.5</v>
      </c>
      <c r="U8" s="92">
        <v>2173</v>
      </c>
      <c r="V8" s="93">
        <v>2353</v>
      </c>
      <c r="W8" s="51"/>
    </row>
    <row r="9" spans="1:23" ht="15">
      <c r="A9" s="53" t="s">
        <v>65</v>
      </c>
      <c r="B9" s="92">
        <v>696</v>
      </c>
      <c r="C9" s="92">
        <v>791.5</v>
      </c>
      <c r="D9" s="92">
        <v>846.5</v>
      </c>
      <c r="E9" s="92">
        <v>909</v>
      </c>
      <c r="F9" s="92">
        <v>991.5</v>
      </c>
      <c r="G9" s="92">
        <v>1074.5</v>
      </c>
      <c r="H9" s="92">
        <v>1157</v>
      </c>
      <c r="I9" s="92">
        <v>1238.5</v>
      </c>
      <c r="J9" s="92">
        <v>998</v>
      </c>
      <c r="K9" s="92">
        <v>1115.5</v>
      </c>
      <c r="L9" s="92">
        <v>1232.5</v>
      </c>
      <c r="M9" s="92">
        <v>1033.5</v>
      </c>
      <c r="N9" s="92">
        <v>1246</v>
      </c>
      <c r="O9" s="92">
        <v>1363</v>
      </c>
      <c r="P9" s="92">
        <v>1479.5</v>
      </c>
      <c r="Q9" s="92">
        <v>1596.5</v>
      </c>
      <c r="R9" s="92">
        <v>1713</v>
      </c>
      <c r="S9" s="92">
        <v>1885.5</v>
      </c>
      <c r="T9" s="92">
        <v>2063.5</v>
      </c>
      <c r="U9" s="92">
        <v>2235.5</v>
      </c>
      <c r="V9" s="93">
        <v>2421</v>
      </c>
      <c r="W9" s="51"/>
    </row>
    <row r="10" spans="1:23" ht="15">
      <c r="A10" s="53" t="s">
        <v>66</v>
      </c>
      <c r="B10" s="92">
        <v>696</v>
      </c>
      <c r="C10" s="92">
        <v>814</v>
      </c>
      <c r="D10" s="92">
        <v>871.5</v>
      </c>
      <c r="E10" s="92">
        <v>935</v>
      </c>
      <c r="F10" s="92">
        <v>1020</v>
      </c>
      <c r="G10" s="92">
        <v>1104</v>
      </c>
      <c r="H10" s="92">
        <v>1189</v>
      </c>
      <c r="I10" s="92">
        <v>1274.5</v>
      </c>
      <c r="J10" s="92">
        <v>1026.5</v>
      </c>
      <c r="K10" s="92">
        <v>1146.5</v>
      </c>
      <c r="L10" s="92">
        <v>1267</v>
      </c>
      <c r="M10" s="92">
        <v>1033.5</v>
      </c>
      <c r="N10" s="92">
        <v>1281</v>
      </c>
      <c r="O10" s="92">
        <v>1401</v>
      </c>
      <c r="P10" s="92">
        <v>1521.5</v>
      </c>
      <c r="Q10" s="92">
        <v>1641.5</v>
      </c>
      <c r="R10" s="92">
        <v>1761.5</v>
      </c>
      <c r="S10" s="92">
        <v>1938</v>
      </c>
      <c r="T10" s="92">
        <v>2121</v>
      </c>
      <c r="U10" s="92">
        <v>2298.5</v>
      </c>
      <c r="V10" s="93">
        <v>2489</v>
      </c>
      <c r="W10" s="51"/>
    </row>
    <row r="11" spans="1:23" ht="15">
      <c r="A11" s="53" t="s">
        <v>67</v>
      </c>
      <c r="B11" s="92">
        <v>696</v>
      </c>
      <c r="C11" s="92">
        <v>840</v>
      </c>
      <c r="D11" s="92">
        <v>897.5</v>
      </c>
      <c r="E11" s="92">
        <v>964.5</v>
      </c>
      <c r="F11" s="92">
        <v>1051.5</v>
      </c>
      <c r="G11" s="92">
        <v>1138.5</v>
      </c>
      <c r="H11" s="92">
        <v>1226</v>
      </c>
      <c r="I11" s="92">
        <v>1313</v>
      </c>
      <c r="J11" s="92">
        <v>1058</v>
      </c>
      <c r="K11" s="92">
        <v>1182.5</v>
      </c>
      <c r="L11" s="92">
        <v>1306.5</v>
      </c>
      <c r="M11" s="92">
        <v>1033.5</v>
      </c>
      <c r="N11" s="92">
        <v>1281</v>
      </c>
      <c r="O11" s="92">
        <v>1445</v>
      </c>
      <c r="P11" s="92">
        <v>1568.5</v>
      </c>
      <c r="Q11" s="92">
        <v>1692</v>
      </c>
      <c r="R11" s="92">
        <v>1816.5</v>
      </c>
      <c r="S11" s="92">
        <v>1999</v>
      </c>
      <c r="T11" s="92">
        <v>2188.5</v>
      </c>
      <c r="U11" s="92">
        <v>2370.5</v>
      </c>
      <c r="V11" s="93">
        <v>2567.5</v>
      </c>
      <c r="W11" s="51"/>
    </row>
    <row r="12" spans="1:23" ht="15">
      <c r="A12" s="53" t="s">
        <v>68</v>
      </c>
      <c r="B12" s="92">
        <v>696</v>
      </c>
      <c r="C12" s="92">
        <v>840</v>
      </c>
      <c r="D12" s="92">
        <v>925.5</v>
      </c>
      <c r="E12" s="92">
        <v>992.5</v>
      </c>
      <c r="F12" s="92">
        <v>1083</v>
      </c>
      <c r="G12" s="92">
        <v>1173</v>
      </c>
      <c r="H12" s="92">
        <v>1264</v>
      </c>
      <c r="I12" s="92">
        <v>1352.5</v>
      </c>
      <c r="J12" s="92">
        <v>1090</v>
      </c>
      <c r="K12" s="92">
        <v>1219</v>
      </c>
      <c r="L12" s="92">
        <v>1345.5</v>
      </c>
      <c r="M12" s="92">
        <v>1033.5</v>
      </c>
      <c r="N12" s="92">
        <v>1281</v>
      </c>
      <c r="O12" s="92">
        <v>1489</v>
      </c>
      <c r="P12" s="92">
        <v>1617</v>
      </c>
      <c r="Q12" s="92">
        <v>1743.5</v>
      </c>
      <c r="R12" s="92">
        <v>1871.5</v>
      </c>
      <c r="S12" s="92">
        <v>2059.5</v>
      </c>
      <c r="T12" s="92">
        <v>2254.5</v>
      </c>
      <c r="U12" s="92">
        <v>2442</v>
      </c>
      <c r="V12" s="93">
        <v>2645</v>
      </c>
      <c r="W12" s="51"/>
    </row>
    <row r="13" spans="1:23" ht="15">
      <c r="A13" s="53" t="s">
        <v>69</v>
      </c>
      <c r="B13" s="92">
        <v>696</v>
      </c>
      <c r="C13" s="92">
        <v>840</v>
      </c>
      <c r="D13" s="92">
        <v>925.5</v>
      </c>
      <c r="E13" s="92">
        <v>1022</v>
      </c>
      <c r="F13" s="92">
        <v>1115</v>
      </c>
      <c r="G13" s="92">
        <v>1207</v>
      </c>
      <c r="H13" s="92">
        <v>1300</v>
      </c>
      <c r="I13" s="92">
        <v>1393.5</v>
      </c>
      <c r="J13" s="92">
        <v>1122.5</v>
      </c>
      <c r="K13" s="92">
        <v>1254</v>
      </c>
      <c r="L13" s="92">
        <v>1385.5</v>
      </c>
      <c r="M13" s="92">
        <v>1033.5</v>
      </c>
      <c r="N13" s="92">
        <v>1281</v>
      </c>
      <c r="O13" s="92">
        <v>1532.5</v>
      </c>
      <c r="P13" s="92">
        <v>1663.5</v>
      </c>
      <c r="Q13" s="92">
        <v>1795.5</v>
      </c>
      <c r="R13" s="92">
        <v>1926.5</v>
      </c>
      <c r="S13" s="92">
        <v>2119.5</v>
      </c>
      <c r="T13" s="92">
        <v>2320</v>
      </c>
      <c r="U13" s="92">
        <v>2513.5</v>
      </c>
      <c r="V13" s="93">
        <v>2722.5</v>
      </c>
      <c r="W13" s="51"/>
    </row>
    <row r="14" spans="1:23" ht="15">
      <c r="A14" s="53" t="s">
        <v>70</v>
      </c>
      <c r="B14" s="92">
        <v>696</v>
      </c>
      <c r="C14" s="92">
        <v>840</v>
      </c>
      <c r="D14" s="92">
        <v>925.5</v>
      </c>
      <c r="E14" s="92">
        <v>1051.5</v>
      </c>
      <c r="F14" s="92">
        <v>1146.5</v>
      </c>
      <c r="G14" s="92">
        <v>1242</v>
      </c>
      <c r="H14" s="92">
        <v>1338</v>
      </c>
      <c r="I14" s="92">
        <v>1433</v>
      </c>
      <c r="J14" s="92">
        <v>1153.5</v>
      </c>
      <c r="K14" s="92">
        <v>1290</v>
      </c>
      <c r="L14" s="92">
        <v>1425.5</v>
      </c>
      <c r="M14" s="92">
        <v>1033.5</v>
      </c>
      <c r="N14" s="92">
        <v>1281</v>
      </c>
      <c r="O14" s="92">
        <v>1532.5</v>
      </c>
      <c r="P14" s="92">
        <v>1711</v>
      </c>
      <c r="Q14" s="92">
        <v>1846.5</v>
      </c>
      <c r="R14" s="92">
        <v>1981</v>
      </c>
      <c r="S14" s="92">
        <v>2181</v>
      </c>
      <c r="T14" s="92">
        <v>2387.5</v>
      </c>
      <c r="U14" s="92">
        <v>2586</v>
      </c>
      <c r="V14" s="93">
        <v>2801</v>
      </c>
      <c r="W14" s="51"/>
    </row>
    <row r="15" spans="1:23" ht="15">
      <c r="A15" s="53" t="s">
        <v>71</v>
      </c>
      <c r="B15" s="92">
        <v>696</v>
      </c>
      <c r="C15" s="92">
        <v>840</v>
      </c>
      <c r="D15" s="92">
        <v>925.5</v>
      </c>
      <c r="E15" s="92">
        <v>1051.5</v>
      </c>
      <c r="F15" s="92">
        <v>1179</v>
      </c>
      <c r="G15" s="92">
        <v>1276.5</v>
      </c>
      <c r="H15" s="92">
        <v>1375</v>
      </c>
      <c r="I15" s="92">
        <v>1472.5</v>
      </c>
      <c r="J15" s="92">
        <v>1153.5</v>
      </c>
      <c r="K15" s="92">
        <v>1325.5</v>
      </c>
      <c r="L15" s="92">
        <v>1464.5</v>
      </c>
      <c r="M15" s="92">
        <v>1033.5</v>
      </c>
      <c r="N15" s="92">
        <v>1281</v>
      </c>
      <c r="O15" s="92">
        <v>1532.5</v>
      </c>
      <c r="P15" s="92">
        <v>1758.5</v>
      </c>
      <c r="Q15" s="92">
        <v>1897</v>
      </c>
      <c r="R15" s="92">
        <v>2036</v>
      </c>
      <c r="S15" s="92">
        <v>2241</v>
      </c>
      <c r="T15" s="92">
        <v>2453</v>
      </c>
      <c r="U15" s="92">
        <v>2657.5</v>
      </c>
      <c r="V15" s="93">
        <v>2878.5</v>
      </c>
      <c r="W15" s="51"/>
    </row>
    <row r="16" spans="1:23" ht="15">
      <c r="A16" s="53" t="s">
        <v>72</v>
      </c>
      <c r="B16" s="92">
        <v>696</v>
      </c>
      <c r="C16" s="92">
        <v>840</v>
      </c>
      <c r="D16" s="92">
        <v>925.5</v>
      </c>
      <c r="E16" s="92">
        <v>1051.5</v>
      </c>
      <c r="F16" s="92">
        <v>1179</v>
      </c>
      <c r="G16" s="92">
        <v>1310.5</v>
      </c>
      <c r="H16" s="92">
        <v>1412</v>
      </c>
      <c r="I16" s="92">
        <v>1512</v>
      </c>
      <c r="J16" s="92">
        <v>1153.5</v>
      </c>
      <c r="K16" s="92">
        <v>1361</v>
      </c>
      <c r="L16" s="92">
        <v>1504</v>
      </c>
      <c r="M16" s="92">
        <v>1033.5</v>
      </c>
      <c r="N16" s="92">
        <v>1281</v>
      </c>
      <c r="O16" s="92">
        <v>1532.5</v>
      </c>
      <c r="P16" s="92">
        <v>1758.5</v>
      </c>
      <c r="Q16" s="92">
        <v>1948.5</v>
      </c>
      <c r="R16" s="92">
        <v>2091.5</v>
      </c>
      <c r="S16" s="92">
        <v>2301.5</v>
      </c>
      <c r="T16" s="92">
        <v>2519.5</v>
      </c>
      <c r="U16" s="92">
        <v>2729.5</v>
      </c>
      <c r="V16" s="93">
        <v>2956</v>
      </c>
      <c r="W16" s="51"/>
    </row>
    <row r="17" spans="1:23" ht="15">
      <c r="A17" s="53" t="s">
        <v>73</v>
      </c>
      <c r="B17" s="92">
        <v>696</v>
      </c>
      <c r="C17" s="92">
        <v>840</v>
      </c>
      <c r="D17" s="92">
        <v>925.5</v>
      </c>
      <c r="E17" s="92">
        <v>1051.5</v>
      </c>
      <c r="F17" s="92">
        <v>1179</v>
      </c>
      <c r="G17" s="92">
        <v>1310.5</v>
      </c>
      <c r="H17" s="92">
        <v>1449</v>
      </c>
      <c r="I17" s="92">
        <v>1552</v>
      </c>
      <c r="J17" s="92">
        <v>1153.5</v>
      </c>
      <c r="K17" s="92">
        <v>1397</v>
      </c>
      <c r="L17" s="92">
        <v>1543.5</v>
      </c>
      <c r="M17" s="92">
        <v>1033.5</v>
      </c>
      <c r="N17" s="92">
        <v>1281</v>
      </c>
      <c r="O17" s="92">
        <v>1532.5</v>
      </c>
      <c r="P17" s="92">
        <v>1758.5</v>
      </c>
      <c r="Q17" s="92">
        <v>1948.5</v>
      </c>
      <c r="R17" s="92">
        <v>2147</v>
      </c>
      <c r="S17" s="92">
        <v>2362</v>
      </c>
      <c r="T17" s="92">
        <v>2586</v>
      </c>
      <c r="U17" s="92">
        <v>2801.5</v>
      </c>
      <c r="V17" s="93">
        <v>3033.5</v>
      </c>
      <c r="W17" s="51"/>
    </row>
    <row r="18" spans="1:23" ht="15.75" thickBot="1">
      <c r="A18" s="54" t="s">
        <v>74</v>
      </c>
      <c r="B18" s="94">
        <v>696</v>
      </c>
      <c r="C18" s="94">
        <v>840</v>
      </c>
      <c r="D18" s="94">
        <v>925.5</v>
      </c>
      <c r="E18" s="94">
        <v>1051.5</v>
      </c>
      <c r="F18" s="94">
        <v>1179</v>
      </c>
      <c r="G18" s="94">
        <v>1310.5</v>
      </c>
      <c r="H18" s="94">
        <v>1449</v>
      </c>
      <c r="I18" s="94">
        <v>1592</v>
      </c>
      <c r="J18" s="94">
        <v>1153.5</v>
      </c>
      <c r="K18" s="94">
        <v>1397</v>
      </c>
      <c r="L18" s="94">
        <v>1583.5</v>
      </c>
      <c r="M18" s="94">
        <v>1033.5</v>
      </c>
      <c r="N18" s="94">
        <v>1281</v>
      </c>
      <c r="O18" s="94">
        <v>1532.5</v>
      </c>
      <c r="P18" s="94">
        <v>1758.5</v>
      </c>
      <c r="Q18" s="94">
        <v>1948.5</v>
      </c>
      <c r="R18" s="94">
        <v>2201.5</v>
      </c>
      <c r="S18" s="94">
        <v>2422.5</v>
      </c>
      <c r="T18" s="94">
        <v>2651.5</v>
      </c>
      <c r="U18" s="94">
        <v>2872.5</v>
      </c>
      <c r="V18" s="95">
        <v>3111.5</v>
      </c>
      <c r="W18" s="51"/>
    </row>
  </sheetData>
  <sheetProtection/>
  <printOptions/>
  <pageMargins left="0.75" right="0.75" top="1" bottom="1" header="0.4921259845" footer="0.4921259845"/>
  <pageSetup horizontalDpi="2540" verticalDpi="2540" orientation="landscape" paperSize="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Maják</dc:creator>
  <cp:keywords/>
  <dc:description/>
  <cp:lastModifiedBy>33joe</cp:lastModifiedBy>
  <cp:lastPrinted>2008-12-31T08:25:43Z</cp:lastPrinted>
  <dcterms:created xsi:type="dcterms:W3CDTF">2000-11-26T14:20:33Z</dcterms:created>
  <dcterms:modified xsi:type="dcterms:W3CDTF">2010-12-25T18:42:52Z</dcterms:modified>
  <cp:category/>
  <cp:version/>
  <cp:contentType/>
  <cp:contentStatus/>
</cp:coreProperties>
</file>